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35" windowHeight="12525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'Foglio1'!$A$1:$K$59</definedName>
  </definedNames>
  <calcPr fullCalcOnLoad="1"/>
</workbook>
</file>

<file path=xl/comments1.xml><?xml version="1.0" encoding="utf-8"?>
<comments xmlns="http://schemas.openxmlformats.org/spreadsheetml/2006/main">
  <authors>
    <author>cellerino</author>
  </authors>
  <commentList>
    <comment ref="A16" authorId="0">
      <text>
        <r>
          <rPr>
            <sz val="8"/>
            <rFont val="Tahoma"/>
            <family val="2"/>
          </rPr>
          <t>contiene: "concimi";</t>
        </r>
        <r>
          <rPr>
            <sz val="8"/>
            <rFont val="Tahoma"/>
            <family val="0"/>
          </rPr>
          <t xml:space="preserve">
"materiale da trasporto"; "vetro..";"cuoio.."
</t>
        </r>
      </text>
    </comment>
  </commentList>
</comments>
</file>

<file path=xl/sharedStrings.xml><?xml version="1.0" encoding="utf-8"?>
<sst xmlns="http://schemas.openxmlformats.org/spreadsheetml/2006/main" count="57" uniqueCount="53">
  <si>
    <t>Imbarchi</t>
  </si>
  <si>
    <t>Sbarchi</t>
  </si>
  <si>
    <t>TOT 2011</t>
  </si>
  <si>
    <t>TOT 2012</t>
  </si>
  <si>
    <t>%</t>
  </si>
  <si>
    <t xml:space="preserve"> Merci ( in tn )</t>
  </si>
  <si>
    <t>LIQUIDE</t>
  </si>
  <si>
    <t>Petrolio greggio</t>
  </si>
  <si>
    <t>Derivati del petrolio</t>
  </si>
  <si>
    <t>TOTALE MERCI LIQUIDE (petrolio e derivati)</t>
  </si>
  <si>
    <t>SOLIDE</t>
  </si>
  <si>
    <t>Carbone</t>
  </si>
  <si>
    <t>Cereali</t>
  </si>
  <si>
    <t>Derrate alimentari</t>
  </si>
  <si>
    <t>Minerali grezzi e manufatti (inerti)</t>
  </si>
  <si>
    <t>Articoli diversi</t>
  </si>
  <si>
    <t>TOTALE MERCI SOLIDE</t>
  </si>
  <si>
    <t>MERCI  NEI TIR E TRAILER</t>
  </si>
  <si>
    <t>MERCI NEI CONTENITORI</t>
  </si>
  <si>
    <t>TOTALE MERCI</t>
  </si>
  <si>
    <t>NUMERO CONTENITORI</t>
  </si>
  <si>
    <t>Vuoti</t>
  </si>
  <si>
    <t>Pieni</t>
  </si>
  <si>
    <t>TOT. CONTENITORI NUMERO</t>
  </si>
  <si>
    <t>CONTENITORI: TEU</t>
  </si>
  <si>
    <t>VEICOLI (AUTO)</t>
  </si>
  <si>
    <t>TIR GRECIA</t>
  </si>
  <si>
    <t>TIR CROAZIA</t>
  </si>
  <si>
    <t>TIR ALBANIA</t>
  </si>
  <si>
    <t>TIR SERBIA MONTENEGRO</t>
  </si>
  <si>
    <t>TOTALE TIR</t>
  </si>
  <si>
    <t>TRAILER GRECIA</t>
  </si>
  <si>
    <t>TRAILER ALBANIA</t>
  </si>
  <si>
    <t>TOTALE TRAILER</t>
  </si>
  <si>
    <t>TOTALE TIR + TRAILER</t>
  </si>
  <si>
    <t>Passeggeri GRECIA</t>
  </si>
  <si>
    <t>Passeggeri CROAZIA</t>
  </si>
  <si>
    <t>Passeggeri ALBANIA</t>
  </si>
  <si>
    <t>Passeggeri MONTENEGRO</t>
  </si>
  <si>
    <t>TOT PASSEGGERI</t>
  </si>
  <si>
    <t>CROCIERISTI</t>
  </si>
  <si>
    <r>
      <t xml:space="preserve">CROCIERISTI </t>
    </r>
    <r>
      <rPr>
        <b/>
        <i/>
        <sz val="10"/>
        <rFont val="Verdana"/>
        <family val="2"/>
      </rPr>
      <t>(transito)</t>
    </r>
  </si>
  <si>
    <t>TOTALE PASSEGGERI</t>
  </si>
  <si>
    <t>N° NAVI</t>
  </si>
  <si>
    <t>TSN</t>
  </si>
  <si>
    <t>TSL</t>
  </si>
  <si>
    <t xml:space="preserve">     PORTO DI ANCONA:   CONFRONTO IMBARCHI E SBARCHI 2011 - 2012 - 2013</t>
  </si>
  <si>
    <t>Prodotti metallurgici, minerali di ferro, minerali e metalli non ferrosi</t>
  </si>
  <si>
    <t>TIR LIBIA</t>
  </si>
  <si>
    <t>TIR ITALIA</t>
  </si>
  <si>
    <t>TRAILER ITALIA</t>
  </si>
  <si>
    <t>Passeggeri ITALIA</t>
  </si>
  <si>
    <t>TOT 2013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</si>
</sst>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%"/>
  </numFmts>
  <fonts count="16">
    <font>
      <sz val="10"/>
      <name val="Arial"/>
      <family val="0"/>
    </font>
    <font>
      <b/>
      <sz val="14"/>
      <color indexed="10"/>
      <name val="Verdana"/>
      <family val="2"/>
    </font>
    <font>
      <b/>
      <sz val="8"/>
      <color indexed="10"/>
      <name val="Verdana"/>
      <family val="2"/>
    </font>
    <font>
      <sz val="8"/>
      <name val="Verdana"/>
      <family val="2"/>
    </font>
    <font>
      <sz val="12"/>
      <name val="Verdana"/>
      <family val="2"/>
    </font>
    <font>
      <b/>
      <sz val="12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0"/>
      <color indexed="10"/>
      <name val="Verdana"/>
      <family val="2"/>
    </font>
    <font>
      <b/>
      <sz val="10"/>
      <color indexed="39"/>
      <name val="Verdana"/>
      <family val="2"/>
    </font>
    <font>
      <b/>
      <sz val="10"/>
      <color indexed="12"/>
      <name val="Verdana"/>
      <family val="2"/>
    </font>
    <font>
      <sz val="10"/>
      <color indexed="12"/>
      <name val="Verdana"/>
      <family val="2"/>
    </font>
    <font>
      <b/>
      <i/>
      <sz val="10"/>
      <name val="Verdana"/>
      <family val="2"/>
    </font>
    <font>
      <sz val="8"/>
      <name val="Tahoma"/>
      <family val="2"/>
    </font>
    <font>
      <sz val="8"/>
      <name val="Arial"/>
      <family val="0"/>
    </font>
    <font>
      <b/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lightGray">
        <fgColor indexed="43"/>
        <bgColor indexed="26"/>
      </patternFill>
    </fill>
    <fill>
      <patternFill patternType="lightGray">
        <fgColor indexed="13"/>
      </patternFill>
    </fill>
    <fill>
      <patternFill patternType="solid">
        <fgColor indexed="13"/>
        <bgColor indexed="64"/>
      </patternFill>
    </fill>
    <fill>
      <patternFill patternType="lightGray">
        <fgColor indexed="43"/>
        <bgColor indexed="13"/>
      </patternFill>
    </fill>
    <fill>
      <patternFill patternType="solid">
        <fgColor indexed="26"/>
        <bgColor indexed="64"/>
      </patternFill>
    </fill>
  </fills>
  <borders count="51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2">
    <xf numFmtId="0" fontId="0" fillId="0" borderId="0" xfId="0" applyAlignment="1">
      <alignment/>
    </xf>
    <xf numFmtId="0" fontId="1" fillId="2" borderId="0" xfId="0" applyFont="1" applyFill="1" applyBorder="1" applyAlignment="1">
      <alignment horizontal="left" vertical="center"/>
    </xf>
    <xf numFmtId="164" fontId="1" fillId="2" borderId="0" xfId="0" applyNumberFormat="1" applyFont="1" applyFill="1" applyBorder="1" applyAlignment="1">
      <alignment horizontal="left" vertical="center"/>
    </xf>
    <xf numFmtId="0" fontId="2" fillId="2" borderId="0" xfId="0" applyFont="1" applyFill="1" applyBorder="1" applyAlignment="1">
      <alignment/>
    </xf>
    <xf numFmtId="0" fontId="3" fillId="2" borderId="0" xfId="0" applyFont="1" applyFill="1" applyBorder="1" applyAlignment="1">
      <alignment/>
    </xf>
    <xf numFmtId="164" fontId="3" fillId="2" borderId="0" xfId="0" applyNumberFormat="1" applyFont="1" applyFill="1" applyBorder="1" applyAlignment="1">
      <alignment/>
    </xf>
    <xf numFmtId="0" fontId="4" fillId="2" borderId="1" xfId="0" applyFont="1" applyFill="1" applyBorder="1" applyAlignment="1">
      <alignment/>
    </xf>
    <xf numFmtId="164" fontId="5" fillId="2" borderId="2" xfId="0" applyNumberFormat="1" applyFont="1" applyFill="1" applyBorder="1" applyAlignment="1">
      <alignment horizontal="center" vertical="center"/>
    </xf>
    <xf numFmtId="0" fontId="6" fillId="0" borderId="3" xfId="0" applyFont="1" applyBorder="1" applyAlignment="1">
      <alignment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164" fontId="7" fillId="0" borderId="8" xfId="0" applyNumberFormat="1" applyFont="1" applyBorder="1" applyAlignment="1">
      <alignment horizontal="center"/>
    </xf>
    <xf numFmtId="0" fontId="7" fillId="2" borderId="2" xfId="0" applyFont="1" applyFill="1" applyBorder="1" applyAlignment="1">
      <alignment/>
    </xf>
    <xf numFmtId="0" fontId="6" fillId="2" borderId="9" xfId="0" applyFont="1" applyFill="1" applyBorder="1" applyAlignment="1">
      <alignment/>
    </xf>
    <xf numFmtId="0" fontId="6" fillId="2" borderId="10" xfId="0" applyFont="1" applyFill="1" applyBorder="1" applyAlignment="1">
      <alignment/>
    </xf>
    <xf numFmtId="0" fontId="6" fillId="2" borderId="11" xfId="0" applyFont="1" applyFill="1" applyBorder="1" applyAlignment="1">
      <alignment/>
    </xf>
    <xf numFmtId="0" fontId="6" fillId="2" borderId="12" xfId="0" applyFont="1" applyFill="1" applyBorder="1" applyAlignment="1">
      <alignment/>
    </xf>
    <xf numFmtId="0" fontId="6" fillId="2" borderId="13" xfId="0" applyFont="1" applyFill="1" applyBorder="1" applyAlignment="1">
      <alignment/>
    </xf>
    <xf numFmtId="0" fontId="6" fillId="2" borderId="14" xfId="0" applyFont="1" applyFill="1" applyBorder="1" applyAlignment="1">
      <alignment/>
    </xf>
    <xf numFmtId="0" fontId="6" fillId="2" borderId="15" xfId="0" applyFont="1" applyFill="1" applyBorder="1" applyAlignment="1">
      <alignment/>
    </xf>
    <xf numFmtId="164" fontId="6" fillId="0" borderId="2" xfId="0" applyNumberFormat="1" applyFont="1" applyBorder="1" applyAlignment="1">
      <alignment/>
    </xf>
    <xf numFmtId="0" fontId="6" fillId="2" borderId="16" xfId="0" applyFont="1" applyFill="1" applyBorder="1" applyAlignment="1">
      <alignment horizontal="center"/>
    </xf>
    <xf numFmtId="0" fontId="6" fillId="2" borderId="17" xfId="0" applyFont="1" applyFill="1" applyBorder="1" applyAlignment="1">
      <alignment/>
    </xf>
    <xf numFmtId="0" fontId="6" fillId="2" borderId="18" xfId="0" applyFont="1" applyFill="1" applyBorder="1" applyAlignment="1">
      <alignment/>
    </xf>
    <xf numFmtId="0" fontId="6" fillId="2" borderId="19" xfId="0" applyFont="1" applyFill="1" applyBorder="1" applyAlignment="1">
      <alignment/>
    </xf>
    <xf numFmtId="0" fontId="6" fillId="2" borderId="20" xfId="0" applyFont="1" applyFill="1" applyBorder="1" applyAlignment="1">
      <alignment/>
    </xf>
    <xf numFmtId="164" fontId="6" fillId="2" borderId="16" xfId="0" applyNumberFormat="1" applyFont="1" applyFill="1" applyBorder="1" applyAlignment="1">
      <alignment/>
    </xf>
    <xf numFmtId="3" fontId="6" fillId="2" borderId="16" xfId="0" applyNumberFormat="1" applyFont="1" applyFill="1" applyBorder="1" applyAlignment="1">
      <alignment horizontal="left"/>
    </xf>
    <xf numFmtId="3" fontId="6" fillId="0" borderId="17" xfId="0" applyNumberFormat="1" applyFont="1" applyFill="1" applyBorder="1" applyAlignment="1">
      <alignment/>
    </xf>
    <xf numFmtId="3" fontId="6" fillId="0" borderId="18" xfId="0" applyNumberFormat="1" applyFont="1" applyFill="1" applyBorder="1" applyAlignment="1">
      <alignment/>
    </xf>
    <xf numFmtId="3" fontId="6" fillId="0" borderId="19" xfId="0" applyNumberFormat="1" applyFont="1" applyFill="1" applyBorder="1" applyAlignment="1">
      <alignment/>
    </xf>
    <xf numFmtId="3" fontId="6" fillId="0" borderId="20" xfId="0" applyNumberFormat="1" applyFont="1" applyFill="1" applyBorder="1" applyAlignment="1">
      <alignment/>
    </xf>
    <xf numFmtId="164" fontId="6" fillId="0" borderId="16" xfId="17" applyNumberFormat="1" applyFont="1" applyBorder="1" applyAlignment="1">
      <alignment/>
    </xf>
    <xf numFmtId="3" fontId="7" fillId="3" borderId="16" xfId="0" applyNumberFormat="1" applyFont="1" applyFill="1" applyBorder="1" applyAlignment="1">
      <alignment horizontal="left" vertical="center"/>
    </xf>
    <xf numFmtId="3" fontId="6" fillId="3" borderId="17" xfId="0" applyNumberFormat="1" applyFont="1" applyFill="1" applyBorder="1" applyAlignment="1">
      <alignment vertical="center"/>
    </xf>
    <xf numFmtId="3" fontId="6" fillId="3" borderId="18" xfId="0" applyNumberFormat="1" applyFont="1" applyFill="1" applyBorder="1" applyAlignment="1">
      <alignment vertical="center"/>
    </xf>
    <xf numFmtId="3" fontId="7" fillId="3" borderId="17" xfId="0" applyNumberFormat="1" applyFont="1" applyFill="1" applyBorder="1" applyAlignment="1">
      <alignment vertical="center"/>
    </xf>
    <xf numFmtId="3" fontId="6" fillId="3" borderId="19" xfId="0" applyNumberFormat="1" applyFont="1" applyFill="1" applyBorder="1" applyAlignment="1">
      <alignment vertical="center"/>
    </xf>
    <xf numFmtId="3" fontId="7" fillId="3" borderId="20" xfId="0" applyNumberFormat="1" applyFont="1" applyFill="1" applyBorder="1" applyAlignment="1">
      <alignment vertical="center"/>
    </xf>
    <xf numFmtId="164" fontId="7" fillId="4" borderId="16" xfId="17" applyNumberFormat="1" applyFont="1" applyFill="1" applyBorder="1" applyAlignment="1">
      <alignment/>
    </xf>
    <xf numFmtId="3" fontId="6" fillId="2" borderId="16" xfId="0" applyNumberFormat="1" applyFont="1" applyFill="1" applyBorder="1" applyAlignment="1">
      <alignment horizontal="center"/>
    </xf>
    <xf numFmtId="3" fontId="6" fillId="0" borderId="16" xfId="0" applyNumberFormat="1" applyFont="1" applyFill="1" applyBorder="1" applyAlignment="1">
      <alignment horizontal="left"/>
    </xf>
    <xf numFmtId="164" fontId="6" fillId="0" borderId="16" xfId="17" applyNumberFormat="1" applyFont="1" applyFill="1" applyBorder="1" applyAlignment="1">
      <alignment/>
    </xf>
    <xf numFmtId="3" fontId="8" fillId="2" borderId="16" xfId="0" applyNumberFormat="1" applyFont="1" applyFill="1" applyBorder="1" applyAlignment="1">
      <alignment horizontal="left"/>
    </xf>
    <xf numFmtId="3" fontId="6" fillId="2" borderId="17" xfId="0" applyNumberFormat="1" applyFont="1" applyFill="1" applyBorder="1" applyAlignment="1">
      <alignment/>
    </xf>
    <xf numFmtId="3" fontId="6" fillId="2" borderId="18" xfId="0" applyNumberFormat="1" applyFont="1" applyFill="1" applyBorder="1" applyAlignment="1">
      <alignment/>
    </xf>
    <xf numFmtId="3" fontId="6" fillId="2" borderId="19" xfId="0" applyNumberFormat="1" applyFont="1" applyFill="1" applyBorder="1" applyAlignment="1">
      <alignment/>
    </xf>
    <xf numFmtId="3" fontId="6" fillId="2" borderId="20" xfId="0" applyNumberFormat="1" applyFont="1" applyFill="1" applyBorder="1" applyAlignment="1">
      <alignment/>
    </xf>
    <xf numFmtId="3" fontId="6" fillId="3" borderId="21" xfId="0" applyNumberFormat="1" applyFont="1" applyFill="1" applyBorder="1" applyAlignment="1">
      <alignment vertical="center"/>
    </xf>
    <xf numFmtId="3" fontId="7" fillId="3" borderId="22" xfId="0" applyNumberFormat="1" applyFont="1" applyFill="1" applyBorder="1" applyAlignment="1">
      <alignment vertical="center"/>
    </xf>
    <xf numFmtId="0" fontId="6" fillId="0" borderId="16" xfId="0" applyFont="1" applyBorder="1" applyAlignment="1">
      <alignment horizontal="left"/>
    </xf>
    <xf numFmtId="3" fontId="7" fillId="2" borderId="16" xfId="0" applyNumberFormat="1" applyFont="1" applyFill="1" applyBorder="1" applyAlignment="1">
      <alignment horizontal="left"/>
    </xf>
    <xf numFmtId="3" fontId="7" fillId="2" borderId="17" xfId="0" applyNumberFormat="1" applyFont="1" applyFill="1" applyBorder="1" applyAlignment="1">
      <alignment/>
    </xf>
    <xf numFmtId="3" fontId="7" fillId="2" borderId="18" xfId="0" applyNumberFormat="1" applyFont="1" applyFill="1" applyBorder="1" applyAlignment="1">
      <alignment/>
    </xf>
    <xf numFmtId="3" fontId="7" fillId="2" borderId="20" xfId="0" applyNumberFormat="1" applyFont="1" applyFill="1" applyBorder="1" applyAlignment="1">
      <alignment/>
    </xf>
    <xf numFmtId="3" fontId="5" fillId="5" borderId="8" xfId="0" applyNumberFormat="1" applyFont="1" applyFill="1" applyBorder="1" applyAlignment="1">
      <alignment horizontal="left" vertical="center"/>
    </xf>
    <xf numFmtId="3" fontId="4" fillId="5" borderId="5" xfId="0" applyNumberFormat="1" applyFont="1" applyFill="1" applyBorder="1" applyAlignment="1">
      <alignment horizontal="right" vertical="center"/>
    </xf>
    <xf numFmtId="3" fontId="4" fillId="5" borderId="23" xfId="0" applyNumberFormat="1" applyFont="1" applyFill="1" applyBorder="1" applyAlignment="1">
      <alignment horizontal="right" vertical="center"/>
    </xf>
    <xf numFmtId="3" fontId="5" fillId="5" borderId="24" xfId="0" applyNumberFormat="1" applyFont="1" applyFill="1" applyBorder="1" applyAlignment="1">
      <alignment horizontal="right" vertical="center"/>
    </xf>
    <xf numFmtId="164" fontId="5" fillId="5" borderId="8" xfId="17" applyNumberFormat="1" applyFont="1" applyFill="1" applyBorder="1" applyAlignment="1">
      <alignment/>
    </xf>
    <xf numFmtId="0" fontId="6" fillId="0" borderId="1" xfId="0" applyFont="1" applyFill="1" applyBorder="1" applyAlignment="1">
      <alignment horizontal="left"/>
    </xf>
    <xf numFmtId="0" fontId="6" fillId="2" borderId="0" xfId="0" applyFont="1" applyFill="1" applyBorder="1" applyAlignment="1">
      <alignment/>
    </xf>
    <xf numFmtId="0" fontId="6" fillId="2" borderId="25" xfId="0" applyFont="1" applyFill="1" applyBorder="1" applyAlignment="1">
      <alignment/>
    </xf>
    <xf numFmtId="0" fontId="6" fillId="2" borderId="26" xfId="0" applyFont="1" applyFill="1" applyBorder="1" applyAlignment="1">
      <alignment/>
    </xf>
    <xf numFmtId="0" fontId="6" fillId="2" borderId="27" xfId="0" applyFont="1" applyFill="1" applyBorder="1" applyAlignment="1">
      <alignment/>
    </xf>
    <xf numFmtId="164" fontId="6" fillId="2" borderId="1" xfId="17" applyNumberFormat="1" applyFont="1" applyFill="1" applyBorder="1" applyAlignment="1">
      <alignment/>
    </xf>
    <xf numFmtId="3" fontId="6" fillId="2" borderId="28" xfId="0" applyNumberFormat="1" applyFont="1" applyFill="1" applyBorder="1" applyAlignment="1">
      <alignment horizontal="center"/>
    </xf>
    <xf numFmtId="3" fontId="6" fillId="2" borderId="13" xfId="0" applyNumberFormat="1" applyFont="1" applyFill="1" applyBorder="1" applyAlignment="1">
      <alignment/>
    </xf>
    <xf numFmtId="3" fontId="6" fillId="2" borderId="29" xfId="0" applyNumberFormat="1" applyFont="1" applyFill="1" applyBorder="1" applyAlignment="1">
      <alignment/>
    </xf>
    <xf numFmtId="3" fontId="6" fillId="2" borderId="14" xfId="0" applyNumberFormat="1" applyFont="1" applyFill="1" applyBorder="1" applyAlignment="1">
      <alignment/>
    </xf>
    <xf numFmtId="3" fontId="6" fillId="2" borderId="15" xfId="0" applyNumberFormat="1" applyFont="1" applyFill="1" applyBorder="1" applyAlignment="1">
      <alignment/>
    </xf>
    <xf numFmtId="164" fontId="6" fillId="2" borderId="28" xfId="17" applyNumberFormat="1" applyFont="1" applyFill="1" applyBorder="1" applyAlignment="1">
      <alignment/>
    </xf>
    <xf numFmtId="3" fontId="7" fillId="0" borderId="16" xfId="0" applyNumberFormat="1" applyFont="1" applyFill="1" applyBorder="1" applyAlignment="1">
      <alignment horizontal="left" vertical="center"/>
    </xf>
    <xf numFmtId="3" fontId="7" fillId="0" borderId="22" xfId="0" applyNumberFormat="1" applyFont="1" applyFill="1" applyBorder="1" applyAlignment="1">
      <alignment/>
    </xf>
    <xf numFmtId="164" fontId="7" fillId="0" borderId="16" xfId="17" applyNumberFormat="1" applyFont="1" applyBorder="1" applyAlignment="1">
      <alignment/>
    </xf>
    <xf numFmtId="3" fontId="7" fillId="0" borderId="16" xfId="0" applyNumberFormat="1" applyFont="1" applyFill="1" applyBorder="1" applyAlignment="1">
      <alignment horizontal="left"/>
    </xf>
    <xf numFmtId="3" fontId="5" fillId="5" borderId="16" xfId="0" applyNumberFormat="1" applyFont="1" applyFill="1" applyBorder="1" applyAlignment="1">
      <alignment horizontal="left" vertical="center"/>
    </xf>
    <xf numFmtId="3" fontId="4" fillId="5" borderId="18" xfId="0" applyNumberFormat="1" applyFont="1" applyFill="1" applyBorder="1" applyAlignment="1">
      <alignment horizontal="right" vertical="center"/>
    </xf>
    <xf numFmtId="3" fontId="4" fillId="5" borderId="19" xfId="0" applyNumberFormat="1" applyFont="1" applyFill="1" applyBorder="1" applyAlignment="1">
      <alignment horizontal="right" vertical="center"/>
    </xf>
    <xf numFmtId="3" fontId="5" fillId="5" borderId="20" xfId="0" applyNumberFormat="1" applyFont="1" applyFill="1" applyBorder="1" applyAlignment="1">
      <alignment/>
    </xf>
    <xf numFmtId="164" fontId="4" fillId="5" borderId="16" xfId="17" applyNumberFormat="1" applyFont="1" applyFill="1" applyBorder="1" applyAlignment="1">
      <alignment/>
    </xf>
    <xf numFmtId="3" fontId="9" fillId="2" borderId="30" xfId="0" applyNumberFormat="1" applyFont="1" applyFill="1" applyBorder="1" applyAlignment="1">
      <alignment horizontal="left"/>
    </xf>
    <xf numFmtId="3" fontId="10" fillId="0" borderId="31" xfId="0" applyNumberFormat="1" applyFont="1" applyFill="1" applyBorder="1" applyAlignment="1">
      <alignment horizontal="right"/>
    </xf>
    <xf numFmtId="3" fontId="10" fillId="0" borderId="32" xfId="0" applyNumberFormat="1" applyFont="1" applyFill="1" applyBorder="1" applyAlignment="1">
      <alignment horizontal="right"/>
    </xf>
    <xf numFmtId="3" fontId="11" fillId="0" borderId="33" xfId="0" applyNumberFormat="1" applyFont="1" applyFill="1" applyBorder="1" applyAlignment="1">
      <alignment horizontal="right"/>
    </xf>
    <xf numFmtId="3" fontId="11" fillId="0" borderId="32" xfId="0" applyNumberFormat="1" applyFont="1" applyFill="1" applyBorder="1" applyAlignment="1">
      <alignment horizontal="right"/>
    </xf>
    <xf numFmtId="3" fontId="10" fillId="0" borderId="34" xfId="0" applyNumberFormat="1" applyFont="1" applyFill="1" applyBorder="1" applyAlignment="1">
      <alignment horizontal="right"/>
    </xf>
    <xf numFmtId="164" fontId="6" fillId="0" borderId="3" xfId="17" applyNumberFormat="1" applyFont="1" applyBorder="1" applyAlignment="1">
      <alignment/>
    </xf>
    <xf numFmtId="3" fontId="7" fillId="3" borderId="2" xfId="0" applyNumberFormat="1" applyFont="1" applyFill="1" applyBorder="1" applyAlignment="1">
      <alignment horizontal="left" vertical="center"/>
    </xf>
    <xf numFmtId="3" fontId="6" fillId="3" borderId="14" xfId="0" applyNumberFormat="1" applyFont="1" applyFill="1" applyBorder="1" applyAlignment="1">
      <alignment vertical="center"/>
    </xf>
    <xf numFmtId="3" fontId="7" fillId="3" borderId="13" xfId="0" applyNumberFormat="1" applyFont="1" applyFill="1" applyBorder="1" applyAlignment="1">
      <alignment vertical="center"/>
    </xf>
    <xf numFmtId="3" fontId="6" fillId="3" borderId="29" xfId="0" applyNumberFormat="1" applyFont="1" applyFill="1" applyBorder="1" applyAlignment="1">
      <alignment vertical="center"/>
    </xf>
    <xf numFmtId="3" fontId="7" fillId="3" borderId="15" xfId="0" applyNumberFormat="1" applyFont="1" applyFill="1" applyBorder="1" applyAlignment="1">
      <alignment vertical="center"/>
    </xf>
    <xf numFmtId="3" fontId="7" fillId="3" borderId="14" xfId="0" applyNumberFormat="1" applyFont="1" applyFill="1" applyBorder="1" applyAlignment="1">
      <alignment vertical="center"/>
    </xf>
    <xf numFmtId="164" fontId="7" fillId="4" borderId="28" xfId="17" applyNumberFormat="1" applyFont="1" applyFill="1" applyBorder="1" applyAlignment="1">
      <alignment/>
    </xf>
    <xf numFmtId="3" fontId="10" fillId="2" borderId="16" xfId="0" applyNumberFormat="1" applyFont="1" applyFill="1" applyBorder="1" applyAlignment="1">
      <alignment horizontal="left"/>
    </xf>
    <xf numFmtId="3" fontId="10" fillId="0" borderId="13" xfId="0" applyNumberFormat="1" applyFont="1" applyBorder="1" applyAlignment="1">
      <alignment/>
    </xf>
    <xf numFmtId="3" fontId="10" fillId="0" borderId="14" xfId="0" applyNumberFormat="1" applyFont="1" applyBorder="1" applyAlignment="1">
      <alignment/>
    </xf>
    <xf numFmtId="3" fontId="11" fillId="0" borderId="29" xfId="0" applyNumberFormat="1" applyFont="1" applyBorder="1" applyAlignment="1">
      <alignment/>
    </xf>
    <xf numFmtId="3" fontId="11" fillId="0" borderId="14" xfId="0" applyNumberFormat="1" applyFont="1" applyBorder="1" applyAlignment="1">
      <alignment/>
    </xf>
    <xf numFmtId="3" fontId="10" fillId="0" borderId="15" xfId="0" applyNumberFormat="1" applyFont="1" applyBorder="1" applyAlignment="1">
      <alignment/>
    </xf>
    <xf numFmtId="0" fontId="6" fillId="0" borderId="16" xfId="0" applyFont="1" applyFill="1" applyBorder="1" applyAlignment="1">
      <alignment horizontal="left"/>
    </xf>
    <xf numFmtId="3" fontId="5" fillId="0" borderId="16" xfId="0" applyNumberFormat="1" applyFont="1" applyFill="1" applyBorder="1" applyAlignment="1">
      <alignment horizontal="left" vertical="center"/>
    </xf>
    <xf numFmtId="3" fontId="7" fillId="0" borderId="20" xfId="0" applyNumberFormat="1" applyFont="1" applyFill="1" applyBorder="1" applyAlignment="1">
      <alignment/>
    </xf>
    <xf numFmtId="0" fontId="6" fillId="0" borderId="30" xfId="0" applyFont="1" applyFill="1" applyBorder="1" applyAlignment="1">
      <alignment/>
    </xf>
    <xf numFmtId="3" fontId="7" fillId="0" borderId="13" xfId="0" applyNumberFormat="1" applyFont="1" applyFill="1" applyBorder="1" applyAlignment="1">
      <alignment vertical="center"/>
    </xf>
    <xf numFmtId="3" fontId="6" fillId="0" borderId="29" xfId="0" applyNumberFormat="1" applyFont="1" applyFill="1" applyBorder="1" applyAlignment="1">
      <alignment vertical="center"/>
    </xf>
    <xf numFmtId="3" fontId="6" fillId="0" borderId="14" xfId="0" applyNumberFormat="1" applyFont="1" applyFill="1" applyBorder="1" applyAlignment="1">
      <alignment vertical="center"/>
    </xf>
    <xf numFmtId="3" fontId="7" fillId="0" borderId="15" xfId="0" applyNumberFormat="1" applyFont="1" applyFill="1" applyBorder="1" applyAlignment="1">
      <alignment vertical="center"/>
    </xf>
    <xf numFmtId="3" fontId="7" fillId="0" borderId="14" xfId="0" applyNumberFormat="1" applyFont="1" applyFill="1" applyBorder="1" applyAlignment="1">
      <alignment vertical="center"/>
    </xf>
    <xf numFmtId="3" fontId="6" fillId="0" borderId="16" xfId="0" applyNumberFormat="1" applyFont="1" applyFill="1" applyBorder="1" applyAlignment="1">
      <alignment horizontal="left" vertical="center"/>
    </xf>
    <xf numFmtId="3" fontId="6" fillId="0" borderId="13" xfId="0" applyNumberFormat="1" applyFont="1" applyFill="1" applyBorder="1" applyAlignment="1">
      <alignment vertical="center"/>
    </xf>
    <xf numFmtId="3" fontId="6" fillId="0" borderId="15" xfId="0" applyNumberFormat="1" applyFont="1" applyFill="1" applyBorder="1" applyAlignment="1">
      <alignment vertical="center"/>
    </xf>
    <xf numFmtId="3" fontId="5" fillId="0" borderId="8" xfId="0" applyNumberFormat="1" applyFont="1" applyFill="1" applyBorder="1" applyAlignment="1">
      <alignment horizontal="left" vertical="center"/>
    </xf>
    <xf numFmtId="3" fontId="6" fillId="0" borderId="26" xfId="0" applyNumberFormat="1" applyFont="1" applyFill="1" applyBorder="1" applyAlignment="1">
      <alignment vertical="center"/>
    </xf>
    <xf numFmtId="3" fontId="6" fillId="0" borderId="25" xfId="0" applyNumberFormat="1" applyFont="1" applyFill="1" applyBorder="1" applyAlignment="1">
      <alignment vertical="center"/>
    </xf>
    <xf numFmtId="3" fontId="7" fillId="0" borderId="27" xfId="0" applyNumberFormat="1" applyFont="1" applyFill="1" applyBorder="1" applyAlignment="1">
      <alignment vertical="center"/>
    </xf>
    <xf numFmtId="164" fontId="6" fillId="0" borderId="35" xfId="17" applyNumberFormat="1" applyFont="1" applyBorder="1" applyAlignment="1">
      <alignment/>
    </xf>
    <xf numFmtId="3" fontId="5" fillId="6" borderId="30" xfId="0" applyNumberFormat="1" applyFont="1" applyFill="1" applyBorder="1" applyAlignment="1">
      <alignment horizontal="left"/>
    </xf>
    <xf numFmtId="3" fontId="4" fillId="6" borderId="36" xfId="0" applyNumberFormat="1" applyFont="1" applyFill="1" applyBorder="1" applyAlignment="1">
      <alignment/>
    </xf>
    <xf numFmtId="3" fontId="4" fillId="6" borderId="37" xfId="0" applyNumberFormat="1" applyFont="1" applyFill="1" applyBorder="1" applyAlignment="1">
      <alignment/>
    </xf>
    <xf numFmtId="3" fontId="5" fillId="6" borderId="38" xfId="0" applyNumberFormat="1" applyFont="1" applyFill="1" applyBorder="1" applyAlignment="1">
      <alignment/>
    </xf>
    <xf numFmtId="164" fontId="5" fillId="5" borderId="39" xfId="17" applyNumberFormat="1" applyFont="1" applyFill="1" applyBorder="1" applyAlignment="1">
      <alignment/>
    </xf>
    <xf numFmtId="3" fontId="5" fillId="0" borderId="1" xfId="0" applyNumberFormat="1" applyFont="1" applyFill="1" applyBorder="1" applyAlignment="1">
      <alignment horizontal="left"/>
    </xf>
    <xf numFmtId="3" fontId="5" fillId="0" borderId="0" xfId="0" applyNumberFormat="1" applyFont="1" applyFill="1" applyBorder="1" applyAlignment="1">
      <alignment/>
    </xf>
    <xf numFmtId="3" fontId="5" fillId="0" borderId="26" xfId="0" applyNumberFormat="1" applyFont="1" applyFill="1" applyBorder="1" applyAlignment="1">
      <alignment/>
    </xf>
    <xf numFmtId="3" fontId="4" fillId="0" borderId="25" xfId="0" applyNumberFormat="1" applyFont="1" applyFill="1" applyBorder="1" applyAlignment="1">
      <alignment/>
    </xf>
    <xf numFmtId="3" fontId="4" fillId="0" borderId="26" xfId="0" applyNumberFormat="1" applyFont="1" applyFill="1" applyBorder="1" applyAlignment="1">
      <alignment/>
    </xf>
    <xf numFmtId="3" fontId="5" fillId="0" borderId="27" xfId="0" applyNumberFormat="1" applyFont="1" applyFill="1" applyBorder="1" applyAlignment="1">
      <alignment/>
    </xf>
    <xf numFmtId="164" fontId="5" fillId="0" borderId="30" xfId="17" applyNumberFormat="1" applyFont="1" applyFill="1" applyBorder="1" applyAlignment="1">
      <alignment/>
    </xf>
    <xf numFmtId="0" fontId="6" fillId="2" borderId="16" xfId="0" applyFont="1" applyFill="1" applyBorder="1" applyAlignment="1">
      <alignment horizontal="left"/>
    </xf>
    <xf numFmtId="3" fontId="6" fillId="0" borderId="13" xfId="0" applyNumberFormat="1" applyFont="1" applyFill="1" applyBorder="1" applyAlignment="1">
      <alignment/>
    </xf>
    <xf numFmtId="3" fontId="6" fillId="0" borderId="14" xfId="0" applyNumberFormat="1" applyFont="1" applyFill="1" applyBorder="1" applyAlignment="1">
      <alignment/>
    </xf>
    <xf numFmtId="0" fontId="7" fillId="7" borderId="16" xfId="0" applyFont="1" applyFill="1" applyBorder="1" applyAlignment="1">
      <alignment horizontal="left" vertical="center"/>
    </xf>
    <xf numFmtId="3" fontId="6" fillId="7" borderId="19" xfId="0" applyNumberFormat="1" applyFont="1" applyFill="1" applyBorder="1" applyAlignment="1">
      <alignment vertical="center"/>
    </xf>
    <xf numFmtId="3" fontId="6" fillId="7" borderId="18" xfId="0" applyNumberFormat="1" applyFont="1" applyFill="1" applyBorder="1" applyAlignment="1">
      <alignment vertical="center"/>
    </xf>
    <xf numFmtId="3" fontId="7" fillId="7" borderId="20" xfId="0" applyNumberFormat="1" applyFont="1" applyFill="1" applyBorder="1" applyAlignment="1">
      <alignment vertical="center"/>
    </xf>
    <xf numFmtId="9" fontId="6" fillId="7" borderId="35" xfId="17" applyFont="1" applyFill="1" applyBorder="1" applyAlignment="1">
      <alignment vertical="center"/>
    </xf>
    <xf numFmtId="3" fontId="7" fillId="7" borderId="40" xfId="0" applyNumberFormat="1" applyFont="1" applyFill="1" applyBorder="1" applyAlignment="1">
      <alignment vertical="center"/>
    </xf>
    <xf numFmtId="3" fontId="7" fillId="7" borderId="41" xfId="0" applyNumberFormat="1" applyFont="1" applyFill="1" applyBorder="1" applyAlignment="1">
      <alignment vertical="center"/>
    </xf>
    <xf numFmtId="0" fontId="7" fillId="7" borderId="35" xfId="0" applyFont="1" applyFill="1" applyBorder="1" applyAlignment="1">
      <alignment horizontal="left" vertical="center"/>
    </xf>
    <xf numFmtId="3" fontId="6" fillId="7" borderId="42" xfId="0" applyNumberFormat="1" applyFont="1" applyFill="1" applyBorder="1" applyAlignment="1">
      <alignment vertical="center"/>
    </xf>
    <xf numFmtId="3" fontId="6" fillId="7" borderId="41" xfId="0" applyNumberFormat="1" applyFont="1" applyFill="1" applyBorder="1" applyAlignment="1">
      <alignment vertical="center"/>
    </xf>
    <xf numFmtId="3" fontId="7" fillId="7" borderId="43" xfId="0" applyNumberFormat="1" applyFont="1" applyFill="1" applyBorder="1" applyAlignment="1">
      <alignment vertical="center"/>
    </xf>
    <xf numFmtId="9" fontId="6" fillId="7" borderId="8" xfId="17" applyFont="1" applyFill="1" applyBorder="1" applyAlignment="1">
      <alignment vertical="center"/>
    </xf>
    <xf numFmtId="3" fontId="5" fillId="5" borderId="39" xfId="0" applyNumberFormat="1" applyFont="1" applyFill="1" applyBorder="1" applyAlignment="1">
      <alignment horizontal="left" vertical="center"/>
    </xf>
    <xf numFmtId="3" fontId="5" fillId="5" borderId="44" xfId="0" applyNumberFormat="1" applyFont="1" applyFill="1" applyBorder="1" applyAlignment="1">
      <alignment vertical="center"/>
    </xf>
    <xf numFmtId="3" fontId="5" fillId="5" borderId="37" xfId="0" applyNumberFormat="1" applyFont="1" applyFill="1" applyBorder="1" applyAlignment="1">
      <alignment vertical="center"/>
    </xf>
    <xf numFmtId="3" fontId="4" fillId="5" borderId="36" xfId="0" applyNumberFormat="1" applyFont="1" applyFill="1" applyBorder="1" applyAlignment="1">
      <alignment vertical="center"/>
    </xf>
    <xf numFmtId="3" fontId="4" fillId="5" borderId="37" xfId="0" applyNumberFormat="1" applyFont="1" applyFill="1" applyBorder="1" applyAlignment="1">
      <alignment vertical="center"/>
    </xf>
    <xf numFmtId="3" fontId="5" fillId="5" borderId="38" xfId="0" applyNumberFormat="1" applyFont="1" applyFill="1" applyBorder="1" applyAlignment="1">
      <alignment vertical="center"/>
    </xf>
    <xf numFmtId="0" fontId="6" fillId="0" borderId="29" xfId="0" applyFont="1" applyFill="1" applyBorder="1" applyAlignment="1">
      <alignment horizontal="left"/>
    </xf>
    <xf numFmtId="3" fontId="6" fillId="0" borderId="29" xfId="0" applyNumberFormat="1" applyFont="1" applyFill="1" applyBorder="1" applyAlignment="1">
      <alignment/>
    </xf>
    <xf numFmtId="3" fontId="6" fillId="0" borderId="15" xfId="0" applyNumberFormat="1" applyFont="1" applyFill="1" applyBorder="1" applyAlignment="1">
      <alignment/>
    </xf>
    <xf numFmtId="164" fontId="6" fillId="0" borderId="28" xfId="17" applyNumberFormat="1" applyFont="1" applyBorder="1" applyAlignment="1">
      <alignment/>
    </xf>
    <xf numFmtId="0" fontId="6" fillId="0" borderId="19" xfId="0" applyFont="1" applyFill="1" applyBorder="1" applyAlignment="1">
      <alignment horizontal="left"/>
    </xf>
    <xf numFmtId="0" fontId="6" fillId="0" borderId="23" xfId="0" applyFont="1" applyFill="1" applyBorder="1" applyAlignment="1">
      <alignment horizontal="left"/>
    </xf>
    <xf numFmtId="3" fontId="6" fillId="0" borderId="45" xfId="0" applyNumberFormat="1" applyFont="1" applyFill="1" applyBorder="1" applyAlignment="1">
      <alignment/>
    </xf>
    <xf numFmtId="3" fontId="6" fillId="0" borderId="5" xfId="0" applyNumberFormat="1" applyFont="1" applyFill="1" applyBorder="1" applyAlignment="1">
      <alignment/>
    </xf>
    <xf numFmtId="3" fontId="6" fillId="0" borderId="23" xfId="0" applyNumberFormat="1" applyFont="1" applyFill="1" applyBorder="1" applyAlignment="1">
      <alignment/>
    </xf>
    <xf numFmtId="3" fontId="6" fillId="0" borderId="7" xfId="0" applyNumberFormat="1" applyFont="1" applyFill="1" applyBorder="1" applyAlignment="1">
      <alignment/>
    </xf>
    <xf numFmtId="3" fontId="6" fillId="0" borderId="24" xfId="0" applyNumberFormat="1" applyFont="1" applyFill="1" applyBorder="1" applyAlignment="1">
      <alignment/>
    </xf>
    <xf numFmtId="164" fontId="6" fillId="0" borderId="8" xfId="17" applyNumberFormat="1" applyFont="1" applyBorder="1" applyAlignment="1">
      <alignment/>
    </xf>
    <xf numFmtId="3" fontId="6" fillId="2" borderId="22" xfId="0" applyNumberFormat="1" applyFont="1" applyFill="1" applyBorder="1" applyAlignment="1">
      <alignment/>
    </xf>
    <xf numFmtId="0" fontId="6" fillId="2" borderId="22" xfId="0" applyFont="1" applyFill="1" applyBorder="1" applyAlignment="1">
      <alignment/>
    </xf>
    <xf numFmtId="3" fontId="7" fillId="7" borderId="46" xfId="0" applyNumberFormat="1" applyFont="1" applyFill="1" applyBorder="1" applyAlignment="1">
      <alignment vertical="center"/>
    </xf>
    <xf numFmtId="3" fontId="7" fillId="7" borderId="7" xfId="0" applyNumberFormat="1" applyFont="1" applyFill="1" applyBorder="1" applyAlignment="1">
      <alignment vertical="center"/>
    </xf>
    <xf numFmtId="3" fontId="6" fillId="0" borderId="47" xfId="0" applyNumberFormat="1" applyFont="1" applyFill="1" applyBorder="1" applyAlignment="1">
      <alignment/>
    </xf>
    <xf numFmtId="3" fontId="6" fillId="0" borderId="48" xfId="0" applyNumberFormat="1" applyFont="1" applyFill="1" applyBorder="1" applyAlignment="1">
      <alignment/>
    </xf>
    <xf numFmtId="3" fontId="6" fillId="7" borderId="40" xfId="0" applyNumberFormat="1" applyFont="1" applyFill="1" applyBorder="1" applyAlignment="1">
      <alignment vertical="center"/>
    </xf>
    <xf numFmtId="3" fontId="6" fillId="3" borderId="13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3" fontId="6" fillId="0" borderId="21" xfId="0" applyNumberFormat="1" applyFont="1" applyFill="1" applyBorder="1" applyAlignment="1">
      <alignment vertical="center"/>
    </xf>
    <xf numFmtId="3" fontId="6" fillId="0" borderId="18" xfId="0" applyNumberFormat="1" applyFont="1" applyFill="1" applyBorder="1" applyAlignment="1">
      <alignment vertical="center"/>
    </xf>
    <xf numFmtId="3" fontId="6" fillId="0" borderId="5" xfId="0" applyNumberFormat="1" applyFont="1" applyFill="1" applyBorder="1" applyAlignment="1">
      <alignment vertical="center"/>
    </xf>
    <xf numFmtId="3" fontId="6" fillId="0" borderId="19" xfId="0" applyNumberFormat="1" applyFont="1" applyFill="1" applyBorder="1" applyAlignment="1">
      <alignment vertical="center"/>
    </xf>
    <xf numFmtId="0" fontId="5" fillId="2" borderId="4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50" xfId="0" applyFont="1" applyFill="1" applyBorder="1" applyAlignment="1">
      <alignment horizontal="center" vertical="center"/>
    </xf>
    <xf numFmtId="0" fontId="5" fillId="2" borderId="47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9"/>
  <sheetViews>
    <sheetView tabSelected="1" zoomScale="80" zoomScaleNormal="80" workbookViewId="0" topLeftCell="A4">
      <selection activeCell="G53" sqref="G53"/>
    </sheetView>
  </sheetViews>
  <sheetFormatPr defaultColWidth="9.140625" defaultRowHeight="12.75"/>
  <cols>
    <col min="1" max="1" width="71.140625" style="0" customWidth="1"/>
    <col min="2" max="3" width="13.140625" style="0" bestFit="1" customWidth="1"/>
    <col min="4" max="4" width="14.8515625" style="0" bestFit="1" customWidth="1"/>
    <col min="5" max="6" width="13.140625" style="0" bestFit="1" customWidth="1"/>
    <col min="7" max="7" width="14.8515625" style="0" bestFit="1" customWidth="1"/>
    <col min="8" max="9" width="13.140625" style="0" bestFit="1" customWidth="1"/>
    <col min="10" max="10" width="14.8515625" style="0" bestFit="1" customWidth="1"/>
    <col min="11" max="11" width="11.57421875" style="0" bestFit="1" customWidth="1"/>
  </cols>
  <sheetData>
    <row r="1" spans="1:11" ht="18">
      <c r="A1" s="1" t="s">
        <v>46</v>
      </c>
      <c r="B1" s="1"/>
      <c r="C1" s="1"/>
      <c r="D1" s="1"/>
      <c r="E1" s="1"/>
      <c r="F1" s="1"/>
      <c r="G1" s="1"/>
      <c r="H1" s="1"/>
      <c r="I1" s="1"/>
      <c r="J1" s="1"/>
      <c r="K1" s="2"/>
    </row>
    <row r="2" spans="1:11" ht="13.5" thickBot="1">
      <c r="A2" s="3"/>
      <c r="B2" s="4"/>
      <c r="C2" s="4"/>
      <c r="D2" s="4"/>
      <c r="E2" s="4"/>
      <c r="F2" s="4"/>
      <c r="G2" s="4"/>
      <c r="H2" s="4"/>
      <c r="I2" s="4"/>
      <c r="J2" s="4"/>
      <c r="K2" s="5"/>
    </row>
    <row r="3" spans="1:11" ht="15">
      <c r="A3" s="6"/>
      <c r="B3" s="178">
        <v>2011</v>
      </c>
      <c r="C3" s="179"/>
      <c r="D3" s="180"/>
      <c r="E3" s="178">
        <v>2012</v>
      </c>
      <c r="F3" s="179"/>
      <c r="G3" s="181"/>
      <c r="H3" s="178">
        <v>2013</v>
      </c>
      <c r="I3" s="179"/>
      <c r="J3" s="181"/>
      <c r="K3" s="7"/>
    </row>
    <row r="4" spans="1:11" ht="13.5" thickBot="1">
      <c r="A4" s="8"/>
      <c r="B4" s="9" t="s">
        <v>0</v>
      </c>
      <c r="C4" s="10" t="s">
        <v>1</v>
      </c>
      <c r="D4" s="11" t="s">
        <v>2</v>
      </c>
      <c r="E4" s="9" t="s">
        <v>0</v>
      </c>
      <c r="F4" s="10" t="s">
        <v>1</v>
      </c>
      <c r="G4" s="12" t="s">
        <v>3</v>
      </c>
      <c r="H4" s="9" t="s">
        <v>0</v>
      </c>
      <c r="I4" s="10" t="s">
        <v>1</v>
      </c>
      <c r="J4" s="12" t="s">
        <v>52</v>
      </c>
      <c r="K4" s="13" t="s">
        <v>4</v>
      </c>
    </row>
    <row r="5" spans="1:11" ht="12.75">
      <c r="A5" s="14" t="s">
        <v>5</v>
      </c>
      <c r="B5" s="15"/>
      <c r="C5" s="16"/>
      <c r="D5" s="15"/>
      <c r="E5" s="17"/>
      <c r="F5" s="16"/>
      <c r="G5" s="18"/>
      <c r="H5" s="19"/>
      <c r="I5" s="20"/>
      <c r="J5" s="21"/>
      <c r="K5" s="22"/>
    </row>
    <row r="6" spans="1:11" ht="12.75">
      <c r="A6" s="23" t="s">
        <v>6</v>
      </c>
      <c r="B6" s="24"/>
      <c r="C6" s="25"/>
      <c r="D6" s="24"/>
      <c r="E6" s="26"/>
      <c r="F6" s="25"/>
      <c r="G6" s="27"/>
      <c r="H6" s="24"/>
      <c r="I6" s="25"/>
      <c r="J6" s="27"/>
      <c r="K6" s="28"/>
    </row>
    <row r="7" spans="1:11" ht="12.75">
      <c r="A7" s="29" t="s">
        <v>7</v>
      </c>
      <c r="B7" s="32">
        <v>14796</v>
      </c>
      <c r="C7" s="31">
        <v>3051881</v>
      </c>
      <c r="D7" s="33">
        <f>+C7+B7</f>
        <v>3066677</v>
      </c>
      <c r="E7" s="30">
        <v>0</v>
      </c>
      <c r="F7" s="31">
        <v>2980438</v>
      </c>
      <c r="G7" s="33">
        <f>+F7+E7</f>
        <v>2980438</v>
      </c>
      <c r="H7" s="30">
        <v>0</v>
      </c>
      <c r="I7" s="31">
        <v>1455115</v>
      </c>
      <c r="J7" s="33">
        <f>+I7+H7</f>
        <v>1455115</v>
      </c>
      <c r="K7" s="34">
        <f>+(J7-G7)/G7</f>
        <v>-0.5117781346231661</v>
      </c>
    </row>
    <row r="8" spans="1:11" ht="12.75">
      <c r="A8" s="29" t="s">
        <v>8</v>
      </c>
      <c r="B8" s="32">
        <f>936643+5421</f>
        <v>942064</v>
      </c>
      <c r="C8" s="31">
        <v>498135</v>
      </c>
      <c r="D8" s="33">
        <f>+C8+B8</f>
        <v>1440199</v>
      </c>
      <c r="E8" s="30">
        <v>788198</v>
      </c>
      <c r="F8" s="31">
        <v>226059</v>
      </c>
      <c r="G8" s="33">
        <f>+F8+E8</f>
        <v>1014257</v>
      </c>
      <c r="H8" s="30">
        <v>604388</v>
      </c>
      <c r="I8" s="31">
        <v>1222869</v>
      </c>
      <c r="J8" s="33">
        <f>+I8+H8</f>
        <v>1827257</v>
      </c>
      <c r="K8" s="34">
        <f aca="true" t="shared" si="0" ref="K8:K59">+(J8-G8)/G8</f>
        <v>0.8015719881647354</v>
      </c>
    </row>
    <row r="9" spans="1:11" ht="12.75">
      <c r="A9" s="35" t="s">
        <v>9</v>
      </c>
      <c r="B9" s="39">
        <f aca="true" t="shared" si="1" ref="B9:G9">+B8+B7</f>
        <v>956860</v>
      </c>
      <c r="C9" s="37">
        <f t="shared" si="1"/>
        <v>3550016</v>
      </c>
      <c r="D9" s="40">
        <f t="shared" si="1"/>
        <v>4506876</v>
      </c>
      <c r="E9" s="39">
        <f t="shared" si="1"/>
        <v>788198</v>
      </c>
      <c r="F9" s="37">
        <f t="shared" si="1"/>
        <v>3206497</v>
      </c>
      <c r="G9" s="40">
        <f t="shared" si="1"/>
        <v>3994695</v>
      </c>
      <c r="H9" s="39">
        <f>+H8+H7</f>
        <v>604388</v>
      </c>
      <c r="I9" s="37">
        <f>+I8+I7</f>
        <v>2677984</v>
      </c>
      <c r="J9" s="40">
        <f>+J8+J7</f>
        <v>3282372</v>
      </c>
      <c r="K9" s="41">
        <f>+(J9-G9)/G9</f>
        <v>-0.17831724324385215</v>
      </c>
    </row>
    <row r="10" spans="1:11" ht="12.75">
      <c r="A10" s="42" t="s">
        <v>10</v>
      </c>
      <c r="B10" s="26"/>
      <c r="C10" s="25"/>
      <c r="D10" s="27"/>
      <c r="E10" s="24"/>
      <c r="F10" s="25"/>
      <c r="G10" s="27"/>
      <c r="H10" s="24"/>
      <c r="I10" s="25"/>
      <c r="J10" s="27"/>
      <c r="K10" s="34"/>
    </row>
    <row r="11" spans="1:11" ht="12.75">
      <c r="A11" s="29" t="s">
        <v>11</v>
      </c>
      <c r="B11" s="32">
        <v>0</v>
      </c>
      <c r="C11" s="31">
        <f>131224+11863+16370+11531</f>
        <v>170988</v>
      </c>
      <c r="D11" s="33">
        <f aca="true" t="shared" si="2" ref="D11:D16">+C11+B11</f>
        <v>170988</v>
      </c>
      <c r="E11" s="30">
        <v>0</v>
      </c>
      <c r="F11" s="31">
        <v>203493</v>
      </c>
      <c r="G11" s="33">
        <f aca="true" t="shared" si="3" ref="G11:G16">+F11+E11</f>
        <v>203493</v>
      </c>
      <c r="H11" s="30">
        <v>0</v>
      </c>
      <c r="I11" s="31">
        <f>157092+55653</f>
        <v>212745</v>
      </c>
      <c r="J11" s="33">
        <f aca="true" t="shared" si="4" ref="J11:J16">+I11+H11</f>
        <v>212745</v>
      </c>
      <c r="K11" s="34">
        <f t="shared" si="0"/>
        <v>0.0454659374032522</v>
      </c>
    </row>
    <row r="12" spans="1:11" s="173" customFormat="1" ht="12.75">
      <c r="A12" s="43" t="s">
        <v>12</v>
      </c>
      <c r="B12" s="32">
        <v>10920</v>
      </c>
      <c r="C12" s="31">
        <f>104444+62273</f>
        <v>166717</v>
      </c>
      <c r="D12" s="33">
        <f t="shared" si="2"/>
        <v>177637</v>
      </c>
      <c r="E12" s="30">
        <v>54461</v>
      </c>
      <c r="F12" s="31">
        <f>163239+15753</f>
        <v>178992</v>
      </c>
      <c r="G12" s="33">
        <f t="shared" si="3"/>
        <v>233453</v>
      </c>
      <c r="H12" s="30">
        <v>11830</v>
      </c>
      <c r="I12" s="31">
        <v>192485</v>
      </c>
      <c r="J12" s="33">
        <f t="shared" si="4"/>
        <v>204315</v>
      </c>
      <c r="K12" s="44">
        <f t="shared" si="0"/>
        <v>-0.1248131315511045</v>
      </c>
    </row>
    <row r="13" spans="1:11" ht="12.75">
      <c r="A13" s="43" t="s">
        <v>13</v>
      </c>
      <c r="B13" s="32">
        <v>6</v>
      </c>
      <c r="C13" s="31">
        <v>0</v>
      </c>
      <c r="D13" s="33">
        <f t="shared" si="2"/>
        <v>6</v>
      </c>
      <c r="E13" s="30">
        <v>2</v>
      </c>
      <c r="F13" s="31">
        <v>0</v>
      </c>
      <c r="G13" s="33">
        <f t="shared" si="3"/>
        <v>2</v>
      </c>
      <c r="H13" s="30">
        <v>1</v>
      </c>
      <c r="I13" s="31">
        <v>1700</v>
      </c>
      <c r="J13" s="33">
        <f t="shared" si="4"/>
        <v>1701</v>
      </c>
      <c r="K13" s="34">
        <f t="shared" si="0"/>
        <v>849.5</v>
      </c>
    </row>
    <row r="14" spans="1:11" ht="12.75">
      <c r="A14" s="43" t="s">
        <v>14</v>
      </c>
      <c r="B14" s="32">
        <v>7030</v>
      </c>
      <c r="C14" s="31">
        <f>34935+67643</f>
        <v>102578</v>
      </c>
      <c r="D14" s="33">
        <f t="shared" si="2"/>
        <v>109608</v>
      </c>
      <c r="E14" s="30">
        <v>8007</v>
      </c>
      <c r="F14" s="31">
        <f>53350+28429</f>
        <v>81779</v>
      </c>
      <c r="G14" s="33">
        <f t="shared" si="3"/>
        <v>89786</v>
      </c>
      <c r="H14" s="30">
        <f>2953+45</f>
        <v>2998</v>
      </c>
      <c r="I14" s="31">
        <f>59544+76</f>
        <v>59620</v>
      </c>
      <c r="J14" s="33">
        <f t="shared" si="4"/>
        <v>62618</v>
      </c>
      <c r="K14" s="44">
        <f t="shared" si="0"/>
        <v>-0.30258614928830774</v>
      </c>
    </row>
    <row r="15" spans="1:11" s="173" customFormat="1" ht="12.75">
      <c r="A15" s="43" t="s">
        <v>47</v>
      </c>
      <c r="B15" s="32">
        <v>39</v>
      </c>
      <c r="C15" s="31">
        <f>12156+48973+5253</f>
        <v>66382</v>
      </c>
      <c r="D15" s="33">
        <f t="shared" si="2"/>
        <v>66421</v>
      </c>
      <c r="E15" s="30">
        <v>14</v>
      </c>
      <c r="F15" s="31">
        <f>10962+57818+1563</f>
        <v>70343</v>
      </c>
      <c r="G15" s="33">
        <f t="shared" si="3"/>
        <v>70357</v>
      </c>
      <c r="H15" s="30">
        <f>2+8+3550+10</f>
        <v>3570</v>
      </c>
      <c r="I15" s="31">
        <f>46422+19+7683+198+9</f>
        <v>54331</v>
      </c>
      <c r="J15" s="33">
        <f t="shared" si="4"/>
        <v>57901</v>
      </c>
      <c r="K15" s="44">
        <f t="shared" si="0"/>
        <v>-0.177039953380616</v>
      </c>
    </row>
    <row r="16" spans="1:11" ht="12.75">
      <c r="A16" s="43" t="s">
        <v>15</v>
      </c>
      <c r="B16" s="32">
        <f>1+870+111+2983+15</f>
        <v>3980</v>
      </c>
      <c r="C16" s="31">
        <f>30620+972+119</f>
        <v>31711</v>
      </c>
      <c r="D16" s="33">
        <f t="shared" si="2"/>
        <v>35691</v>
      </c>
      <c r="E16" s="30">
        <f>5+3+2421+370+15+1+26</f>
        <v>2841</v>
      </c>
      <c r="F16" s="31">
        <f>3+13498+1252+161+11003</f>
        <v>25917</v>
      </c>
      <c r="G16" s="33">
        <f t="shared" si="3"/>
        <v>28758</v>
      </c>
      <c r="H16" s="30">
        <f>226+605+2+1+57+545+77+1+11+71</f>
        <v>1596</v>
      </c>
      <c r="I16" s="31">
        <f>432+120+1+1+1+1+44262+80+3+12</f>
        <v>44913</v>
      </c>
      <c r="J16" s="33">
        <f t="shared" si="4"/>
        <v>46509</v>
      </c>
      <c r="K16" s="34">
        <f t="shared" si="0"/>
        <v>0.6172543292301272</v>
      </c>
    </row>
    <row r="17" spans="1:11" ht="12.75">
      <c r="A17" s="35" t="s">
        <v>16</v>
      </c>
      <c r="B17" s="39">
        <f aca="true" t="shared" si="5" ref="B17:J17">SUM(B11:B16)</f>
        <v>21975</v>
      </c>
      <c r="C17" s="37">
        <f t="shared" si="5"/>
        <v>538376</v>
      </c>
      <c r="D17" s="40">
        <f t="shared" si="5"/>
        <v>560351</v>
      </c>
      <c r="E17" s="36">
        <f t="shared" si="5"/>
        <v>65325</v>
      </c>
      <c r="F17" s="37">
        <f t="shared" si="5"/>
        <v>560524</v>
      </c>
      <c r="G17" s="51">
        <f t="shared" si="5"/>
        <v>625849</v>
      </c>
      <c r="H17" s="36">
        <f t="shared" si="5"/>
        <v>19995</v>
      </c>
      <c r="I17" s="37">
        <f t="shared" si="5"/>
        <v>565794</v>
      </c>
      <c r="J17" s="38">
        <f t="shared" si="5"/>
        <v>585789</v>
      </c>
      <c r="K17" s="41">
        <f t="shared" si="0"/>
        <v>-0.06400905010633555</v>
      </c>
    </row>
    <row r="18" spans="1:11" ht="12.75">
      <c r="A18" s="45"/>
      <c r="B18" s="48"/>
      <c r="C18" s="47"/>
      <c r="D18" s="49"/>
      <c r="E18" s="46"/>
      <c r="F18" s="47"/>
      <c r="G18" s="165"/>
      <c r="H18" s="46"/>
      <c r="I18" s="47"/>
      <c r="J18" s="49"/>
      <c r="K18" s="34"/>
    </row>
    <row r="19" spans="1:11" ht="12.75">
      <c r="A19" s="35" t="s">
        <v>17</v>
      </c>
      <c r="B19" s="50">
        <v>1367263</v>
      </c>
      <c r="C19" s="37">
        <v>1054058</v>
      </c>
      <c r="D19" s="51">
        <f>+C19+B19</f>
        <v>2421321</v>
      </c>
      <c r="E19" s="36">
        <v>1191596</v>
      </c>
      <c r="F19" s="37">
        <v>1040286</v>
      </c>
      <c r="G19" s="51">
        <f>+F19+E19</f>
        <v>2231882</v>
      </c>
      <c r="H19" s="36">
        <v>1046450</v>
      </c>
      <c r="I19" s="37">
        <v>1004111</v>
      </c>
      <c r="J19" s="38">
        <f>+I19+H19</f>
        <v>2050561</v>
      </c>
      <c r="K19" s="41">
        <f t="shared" si="0"/>
        <v>-0.08124130218353838</v>
      </c>
    </row>
    <row r="20" spans="1:11" ht="12.75">
      <c r="A20" s="52"/>
      <c r="B20" s="26"/>
      <c r="C20" s="25"/>
      <c r="D20" s="27"/>
      <c r="E20" s="24"/>
      <c r="F20" s="25"/>
      <c r="G20" s="166"/>
      <c r="H20" s="24"/>
      <c r="I20" s="25"/>
      <c r="J20" s="27"/>
      <c r="K20" s="34"/>
    </row>
    <row r="21" spans="1:11" ht="12.75">
      <c r="A21" s="35" t="s">
        <v>18</v>
      </c>
      <c r="B21" s="50">
        <v>526276</v>
      </c>
      <c r="C21" s="37">
        <v>398204</v>
      </c>
      <c r="D21" s="51">
        <f>+C21+B21</f>
        <v>924480</v>
      </c>
      <c r="E21" s="36">
        <v>733853</v>
      </c>
      <c r="F21" s="37">
        <v>365539</v>
      </c>
      <c r="G21" s="51">
        <f>+F21+E21</f>
        <v>1099392</v>
      </c>
      <c r="H21" s="36">
        <v>715747</v>
      </c>
      <c r="I21" s="37">
        <v>340064</v>
      </c>
      <c r="J21" s="38">
        <f>+I21+H21</f>
        <v>1055811</v>
      </c>
      <c r="K21" s="41">
        <f t="shared" si="0"/>
        <v>-0.039641001571777856</v>
      </c>
    </row>
    <row r="22" spans="1:11" ht="12.75">
      <c r="A22" s="53"/>
      <c r="B22" s="48"/>
      <c r="C22" s="47"/>
      <c r="D22" s="56"/>
      <c r="E22" s="54"/>
      <c r="F22" s="55"/>
      <c r="G22" s="56"/>
      <c r="H22" s="54"/>
      <c r="I22" s="55"/>
      <c r="J22" s="56"/>
      <c r="K22" s="34"/>
    </row>
    <row r="23" spans="1:11" ht="15.75" thickBot="1">
      <c r="A23" s="57" t="s">
        <v>19</v>
      </c>
      <c r="B23" s="59">
        <f>+B21+B19+B17+B9</f>
        <v>2872374</v>
      </c>
      <c r="C23" s="58">
        <f>+C21+C19+C17+C9</f>
        <v>5540654</v>
      </c>
      <c r="D23" s="60">
        <f>+C23+B23</f>
        <v>8413028</v>
      </c>
      <c r="E23" s="59">
        <f>+E21+E19+E17+E9</f>
        <v>2778972</v>
      </c>
      <c r="F23" s="58">
        <f>+F21+F19+F17+F9</f>
        <v>5172846</v>
      </c>
      <c r="G23" s="60">
        <f>+F23+E23</f>
        <v>7951818</v>
      </c>
      <c r="H23" s="59">
        <f>+H21+H19+H17+H9</f>
        <v>2386580</v>
      </c>
      <c r="I23" s="58">
        <f>+I21+I19+I17+I9</f>
        <v>4587953</v>
      </c>
      <c r="J23" s="60">
        <f>+J21+J19+J17+J9</f>
        <v>6974533</v>
      </c>
      <c r="K23" s="61">
        <f>+(J23-G23)/G23</f>
        <v>-0.12290082594948727</v>
      </c>
    </row>
    <row r="24" spans="1:11" ht="12.75">
      <c r="A24" s="62"/>
      <c r="B24" s="64"/>
      <c r="C24" s="65"/>
      <c r="D24" s="66"/>
      <c r="E24" s="63"/>
      <c r="F24" s="65"/>
      <c r="G24" s="66"/>
      <c r="H24" s="63"/>
      <c r="I24" s="65"/>
      <c r="J24" s="66"/>
      <c r="K24" s="67"/>
    </row>
    <row r="25" spans="1:11" ht="12.75">
      <c r="A25" s="68" t="s">
        <v>20</v>
      </c>
      <c r="B25" s="70"/>
      <c r="C25" s="71"/>
      <c r="D25" s="72"/>
      <c r="E25" s="69"/>
      <c r="F25" s="71"/>
      <c r="G25" s="72"/>
      <c r="H25" s="69"/>
      <c r="I25" s="71"/>
      <c r="J25" s="72"/>
      <c r="K25" s="73"/>
    </row>
    <row r="26" spans="1:11" ht="12.75">
      <c r="A26" s="29" t="s">
        <v>21</v>
      </c>
      <c r="B26" s="32">
        <f>2519+2324</f>
        <v>4843</v>
      </c>
      <c r="C26" s="31">
        <f>2442+6546</f>
        <v>8988</v>
      </c>
      <c r="D26" s="33">
        <f>+C26+B26</f>
        <v>13831</v>
      </c>
      <c r="E26" s="30">
        <f>1782+759</f>
        <v>2541</v>
      </c>
      <c r="F26" s="31">
        <f>2927+13886</f>
        <v>16813</v>
      </c>
      <c r="G26" s="33">
        <f>+F26+E26</f>
        <v>19354</v>
      </c>
      <c r="H26" s="30">
        <f>2528+806</f>
        <v>3334</v>
      </c>
      <c r="I26" s="31">
        <f>3698+17377</f>
        <v>21075</v>
      </c>
      <c r="J26" s="33">
        <f>+I26+H26</f>
        <v>24409</v>
      </c>
      <c r="K26" s="34">
        <f t="shared" si="0"/>
        <v>0.2611863180737832</v>
      </c>
    </row>
    <row r="27" spans="1:11" ht="12.75">
      <c r="A27" s="29" t="s">
        <v>22</v>
      </c>
      <c r="B27" s="32">
        <f>12129+20372</f>
        <v>32501</v>
      </c>
      <c r="C27" s="31">
        <f>12998+16051</f>
        <v>29049</v>
      </c>
      <c r="D27" s="33">
        <f>+C27+B27</f>
        <v>61550</v>
      </c>
      <c r="E27" s="30">
        <f>12815+27349+82</f>
        <v>40246</v>
      </c>
      <c r="F27" s="31">
        <f>12271+14133</f>
        <v>26404</v>
      </c>
      <c r="G27" s="33">
        <f>+F27+E27</f>
        <v>66650</v>
      </c>
      <c r="H27" s="30">
        <f>12643+30040</f>
        <v>42683</v>
      </c>
      <c r="I27" s="31">
        <f>12701+12189</f>
        <v>24890</v>
      </c>
      <c r="J27" s="33">
        <f>+I27+H27</f>
        <v>67573</v>
      </c>
      <c r="K27" s="34">
        <f t="shared" si="0"/>
        <v>0.013848462115528882</v>
      </c>
    </row>
    <row r="28" spans="1:11" ht="12.75">
      <c r="A28" s="74" t="s">
        <v>23</v>
      </c>
      <c r="B28" s="32">
        <f aca="true" t="shared" si="6" ref="B28:J28">+B27+B26</f>
        <v>37344</v>
      </c>
      <c r="C28" s="31">
        <f t="shared" si="6"/>
        <v>38037</v>
      </c>
      <c r="D28" s="75">
        <f t="shared" si="6"/>
        <v>75381</v>
      </c>
      <c r="E28" s="32">
        <f t="shared" si="6"/>
        <v>42787</v>
      </c>
      <c r="F28" s="31">
        <f t="shared" si="6"/>
        <v>43217</v>
      </c>
      <c r="G28" s="75">
        <f t="shared" si="6"/>
        <v>86004</v>
      </c>
      <c r="H28" s="32">
        <f t="shared" si="6"/>
        <v>46017</v>
      </c>
      <c r="I28" s="31">
        <f t="shared" si="6"/>
        <v>45965</v>
      </c>
      <c r="J28" s="75">
        <f t="shared" si="6"/>
        <v>91982</v>
      </c>
      <c r="K28" s="76">
        <f t="shared" si="0"/>
        <v>0.06950839495837403</v>
      </c>
    </row>
    <row r="29" spans="1:11" ht="12.75">
      <c r="A29" s="77"/>
      <c r="B29" s="32"/>
      <c r="C29" s="30"/>
      <c r="D29" s="33"/>
      <c r="E29" s="30"/>
      <c r="F29" s="31"/>
      <c r="G29" s="33"/>
      <c r="H29" s="30"/>
      <c r="I29" s="31"/>
      <c r="J29" s="33"/>
      <c r="K29" s="34"/>
    </row>
    <row r="30" spans="1:11" ht="15">
      <c r="A30" s="78" t="s">
        <v>24</v>
      </c>
      <c r="B30" s="80">
        <v>60040</v>
      </c>
      <c r="C30" s="79">
        <v>60634</v>
      </c>
      <c r="D30" s="81">
        <f>+C30+B30</f>
        <v>120674</v>
      </c>
      <c r="E30" s="80">
        <v>70977</v>
      </c>
      <c r="F30" s="79">
        <v>71236</v>
      </c>
      <c r="G30" s="81">
        <f>+F30+E30</f>
        <v>142213</v>
      </c>
      <c r="H30" s="80">
        <v>76863</v>
      </c>
      <c r="I30" s="79">
        <v>75531</v>
      </c>
      <c r="J30" s="81">
        <f>+I30+H30</f>
        <v>152394</v>
      </c>
      <c r="K30" s="82">
        <f t="shared" si="0"/>
        <v>0.07158979840099007</v>
      </c>
    </row>
    <row r="31" spans="1:11" ht="13.5" thickBot="1">
      <c r="A31" s="83"/>
      <c r="B31" s="86"/>
      <c r="C31" s="87"/>
      <c r="D31" s="88"/>
      <c r="E31" s="84"/>
      <c r="F31" s="85"/>
      <c r="G31" s="88"/>
      <c r="H31" s="84"/>
      <c r="I31" s="85"/>
      <c r="J31" s="88"/>
      <c r="K31" s="89"/>
    </row>
    <row r="32" spans="1:11" ht="12.75">
      <c r="A32" s="90" t="s">
        <v>25</v>
      </c>
      <c r="B32" s="93">
        <v>158008</v>
      </c>
      <c r="C32" s="91">
        <v>135684</v>
      </c>
      <c r="D32" s="94">
        <f>+C32+B32</f>
        <v>293692</v>
      </c>
      <c r="E32" s="172">
        <v>114432</v>
      </c>
      <c r="F32" s="91">
        <v>98207</v>
      </c>
      <c r="G32" s="94">
        <f>+F32+E32</f>
        <v>212639</v>
      </c>
      <c r="H32" s="92">
        <v>113976</v>
      </c>
      <c r="I32" s="95">
        <v>99612</v>
      </c>
      <c r="J32" s="94">
        <f>+I32+H32</f>
        <v>213588</v>
      </c>
      <c r="K32" s="96">
        <f t="shared" si="0"/>
        <v>0.004462963050051966</v>
      </c>
    </row>
    <row r="33" spans="1:11" ht="12.75">
      <c r="A33" s="97"/>
      <c r="B33" s="100"/>
      <c r="C33" s="101"/>
      <c r="D33" s="102"/>
      <c r="E33" s="98"/>
      <c r="F33" s="99"/>
      <c r="G33" s="102"/>
      <c r="H33" s="98"/>
      <c r="I33" s="99"/>
      <c r="J33" s="102"/>
      <c r="K33" s="34"/>
    </row>
    <row r="34" spans="1:11" ht="12.75">
      <c r="A34" s="103" t="s">
        <v>26</v>
      </c>
      <c r="B34" s="32">
        <v>65921</v>
      </c>
      <c r="C34" s="31">
        <v>60438</v>
      </c>
      <c r="D34" s="33">
        <f aca="true" t="shared" si="7" ref="D34:D39">+C34+B34</f>
        <v>126359</v>
      </c>
      <c r="E34" s="30">
        <v>57337</v>
      </c>
      <c r="F34" s="31">
        <v>56471</v>
      </c>
      <c r="G34" s="33">
        <f aca="true" t="shared" si="8" ref="G34:G39">+F34+E34</f>
        <v>113808</v>
      </c>
      <c r="H34" s="30">
        <v>52928</v>
      </c>
      <c r="I34" s="31">
        <v>51064</v>
      </c>
      <c r="J34" s="33">
        <f aca="true" t="shared" si="9" ref="J34:J39">+I34+H34</f>
        <v>103992</v>
      </c>
      <c r="K34" s="34">
        <f t="shared" si="0"/>
        <v>-0.08625052720371151</v>
      </c>
    </row>
    <row r="35" spans="1:11" ht="12.75">
      <c r="A35" s="103" t="s">
        <v>27</v>
      </c>
      <c r="B35" s="32">
        <v>5900</v>
      </c>
      <c r="C35" s="31">
        <v>6393</v>
      </c>
      <c r="D35" s="33">
        <f t="shared" si="7"/>
        <v>12293</v>
      </c>
      <c r="E35" s="30">
        <v>5477</v>
      </c>
      <c r="F35" s="31">
        <v>6451</v>
      </c>
      <c r="G35" s="33">
        <f t="shared" si="8"/>
        <v>11928</v>
      </c>
      <c r="H35" s="30">
        <v>7209</v>
      </c>
      <c r="I35" s="31">
        <v>6632</v>
      </c>
      <c r="J35" s="33">
        <f>+I35+H35</f>
        <v>13841</v>
      </c>
      <c r="K35" s="34">
        <f t="shared" si="0"/>
        <v>0.16037894030851776</v>
      </c>
    </row>
    <row r="36" spans="1:11" ht="12.75">
      <c r="A36" s="103" t="s">
        <v>28</v>
      </c>
      <c r="B36" s="32">
        <v>852</v>
      </c>
      <c r="C36" s="31">
        <v>687</v>
      </c>
      <c r="D36" s="33">
        <f t="shared" si="7"/>
        <v>1539</v>
      </c>
      <c r="E36" s="30">
        <v>1435</v>
      </c>
      <c r="F36" s="31">
        <v>1727</v>
      </c>
      <c r="G36" s="33">
        <f t="shared" si="8"/>
        <v>3162</v>
      </c>
      <c r="H36" s="30">
        <v>1496</v>
      </c>
      <c r="I36" s="31">
        <v>1684</v>
      </c>
      <c r="J36" s="33">
        <f t="shared" si="9"/>
        <v>3180</v>
      </c>
      <c r="K36" s="34">
        <f t="shared" si="0"/>
        <v>0.0056925996204933585</v>
      </c>
    </row>
    <row r="37" spans="1:11" ht="12.75">
      <c r="A37" s="103" t="s">
        <v>29</v>
      </c>
      <c r="B37" s="32">
        <v>45</v>
      </c>
      <c r="C37" s="31">
        <v>57</v>
      </c>
      <c r="D37" s="33">
        <f t="shared" si="7"/>
        <v>102</v>
      </c>
      <c r="E37" s="30">
        <v>25</v>
      </c>
      <c r="F37" s="31">
        <v>35</v>
      </c>
      <c r="G37" s="33">
        <f t="shared" si="8"/>
        <v>60</v>
      </c>
      <c r="H37" s="30">
        <v>0</v>
      </c>
      <c r="I37" s="31">
        <v>0</v>
      </c>
      <c r="J37" s="33">
        <f t="shared" si="9"/>
        <v>0</v>
      </c>
      <c r="K37" s="34">
        <f t="shared" si="0"/>
        <v>-1</v>
      </c>
    </row>
    <row r="38" spans="1:11" ht="12.75">
      <c r="A38" s="103" t="s">
        <v>48</v>
      </c>
      <c r="B38" s="32">
        <v>0</v>
      </c>
      <c r="C38" s="31">
        <v>0</v>
      </c>
      <c r="D38" s="33">
        <f t="shared" si="7"/>
        <v>0</v>
      </c>
      <c r="E38" s="30">
        <v>0</v>
      </c>
      <c r="F38" s="31">
        <v>0</v>
      </c>
      <c r="G38" s="33">
        <f t="shared" si="8"/>
        <v>0</v>
      </c>
      <c r="H38" s="30">
        <v>21</v>
      </c>
      <c r="I38" s="31">
        <v>0</v>
      </c>
      <c r="J38" s="33">
        <f t="shared" si="9"/>
        <v>21</v>
      </c>
      <c r="K38" s="34"/>
    </row>
    <row r="39" spans="1:11" ht="12.75">
      <c r="A39" s="103" t="s">
        <v>49</v>
      </c>
      <c r="B39" s="32">
        <v>0</v>
      </c>
      <c r="C39" s="31">
        <v>0</v>
      </c>
      <c r="D39" s="33">
        <f t="shared" si="7"/>
        <v>0</v>
      </c>
      <c r="E39" s="30">
        <v>0</v>
      </c>
      <c r="F39" s="31">
        <v>0</v>
      </c>
      <c r="G39" s="33">
        <f t="shared" si="8"/>
        <v>0</v>
      </c>
      <c r="H39" s="30">
        <v>28</v>
      </c>
      <c r="I39" s="31">
        <v>2</v>
      </c>
      <c r="J39" s="33">
        <f t="shared" si="9"/>
        <v>30</v>
      </c>
      <c r="K39" s="34"/>
    </row>
    <row r="40" spans="1:11" ht="15">
      <c r="A40" s="104" t="s">
        <v>30</v>
      </c>
      <c r="B40" s="32">
        <f>SUM(B34:B39)</f>
        <v>72718</v>
      </c>
      <c r="C40" s="31">
        <f>SUM(C34:C39)</f>
        <v>67575</v>
      </c>
      <c r="D40" s="105">
        <f>+C40+B40</f>
        <v>140293</v>
      </c>
      <c r="E40" s="32">
        <f>SUM(E34:E39)</f>
        <v>64274</v>
      </c>
      <c r="F40" s="31">
        <f>SUM(F34:F39)</f>
        <v>64684</v>
      </c>
      <c r="G40" s="105">
        <f>+F40+E40</f>
        <v>128958</v>
      </c>
      <c r="H40" s="32">
        <f>SUM(H34:H39)</f>
        <v>61682</v>
      </c>
      <c r="I40" s="31">
        <f>SUM(I34:I39)</f>
        <v>59382</v>
      </c>
      <c r="J40" s="105">
        <f>+I40+H40</f>
        <v>121064</v>
      </c>
      <c r="K40" s="34">
        <f t="shared" si="0"/>
        <v>-0.061213728500752185</v>
      </c>
    </row>
    <row r="41" spans="1:11" ht="12.75">
      <c r="A41" s="106"/>
      <c r="B41" s="108"/>
      <c r="C41" s="109"/>
      <c r="D41" s="110"/>
      <c r="E41" s="107"/>
      <c r="F41" s="111"/>
      <c r="G41" s="110"/>
      <c r="H41" s="107"/>
      <c r="I41" s="111"/>
      <c r="J41" s="110"/>
      <c r="K41" s="34"/>
    </row>
    <row r="42" spans="1:11" ht="12.75">
      <c r="A42" s="112" t="s">
        <v>31</v>
      </c>
      <c r="B42" s="108">
        <v>10218</v>
      </c>
      <c r="C42" s="109">
        <v>7612</v>
      </c>
      <c r="D42" s="114">
        <f>+C42+B42</f>
        <v>17830</v>
      </c>
      <c r="E42" s="113">
        <v>5088</v>
      </c>
      <c r="F42" s="109">
        <v>4948</v>
      </c>
      <c r="G42" s="114">
        <f>+F42+E42</f>
        <v>10036</v>
      </c>
      <c r="H42" s="113">
        <v>5201</v>
      </c>
      <c r="I42" s="109">
        <v>5259</v>
      </c>
      <c r="J42" s="114">
        <f>+I42+H42</f>
        <v>10460</v>
      </c>
      <c r="K42" s="34">
        <f t="shared" si="0"/>
        <v>0.04224790753288163</v>
      </c>
    </row>
    <row r="43" spans="1:11" ht="12.75">
      <c r="A43" s="112" t="s">
        <v>32</v>
      </c>
      <c r="B43" s="108">
        <v>379</v>
      </c>
      <c r="C43" s="109">
        <v>406</v>
      </c>
      <c r="D43" s="114">
        <f>+C43+B43</f>
        <v>785</v>
      </c>
      <c r="E43" s="113">
        <v>537</v>
      </c>
      <c r="F43" s="109">
        <v>518</v>
      </c>
      <c r="G43" s="114">
        <f>+F43+E43</f>
        <v>1055</v>
      </c>
      <c r="H43" s="113">
        <v>386</v>
      </c>
      <c r="I43" s="109">
        <v>372</v>
      </c>
      <c r="J43" s="114">
        <f>+I43+H43</f>
        <v>758</v>
      </c>
      <c r="K43" s="34">
        <f t="shared" si="0"/>
        <v>-0.28151658767772514</v>
      </c>
    </row>
    <row r="44" spans="1:11" ht="12.75">
      <c r="A44" s="112" t="s">
        <v>50</v>
      </c>
      <c r="B44" s="174">
        <v>0</v>
      </c>
      <c r="C44" s="175">
        <v>0</v>
      </c>
      <c r="D44" s="114">
        <f>+C44+B44</f>
        <v>0</v>
      </c>
      <c r="E44" s="177">
        <v>0</v>
      </c>
      <c r="F44" s="175">
        <v>0</v>
      </c>
      <c r="G44" s="114">
        <f>+F44+E44</f>
        <v>0</v>
      </c>
      <c r="H44" s="177">
        <v>2</v>
      </c>
      <c r="I44" s="175">
        <v>0</v>
      </c>
      <c r="J44" s="114">
        <f>+I44+H44</f>
        <v>2</v>
      </c>
      <c r="K44" s="34"/>
    </row>
    <row r="45" spans="1:11" ht="15.75" thickBot="1">
      <c r="A45" s="115" t="s">
        <v>33</v>
      </c>
      <c r="B45" s="117">
        <f>+B43+B42+B44</f>
        <v>10597</v>
      </c>
      <c r="C45" s="176">
        <f>+C43+C42+C44</f>
        <v>8018</v>
      </c>
      <c r="D45" s="118">
        <f>+C45+B45</f>
        <v>18615</v>
      </c>
      <c r="E45" s="117">
        <f>+E43+E42+E44</f>
        <v>5625</v>
      </c>
      <c r="F45" s="116">
        <f>+F43+F42+F44</f>
        <v>5466</v>
      </c>
      <c r="G45" s="118">
        <f>+F45+E45</f>
        <v>11091</v>
      </c>
      <c r="H45" s="117">
        <f>+H43+H42+H44</f>
        <v>5589</v>
      </c>
      <c r="I45" s="116">
        <f>+I43+I42+I44</f>
        <v>5631</v>
      </c>
      <c r="J45" s="118">
        <f>+I45+H45</f>
        <v>11220</v>
      </c>
      <c r="K45" s="119">
        <f t="shared" si="0"/>
        <v>0.011631052204490127</v>
      </c>
    </row>
    <row r="46" spans="1:11" ht="15.75" thickBot="1">
      <c r="A46" s="120" t="s">
        <v>34</v>
      </c>
      <c r="B46" s="121">
        <f aca="true" t="shared" si="10" ref="B46:J46">+B45+B40</f>
        <v>83315</v>
      </c>
      <c r="C46" s="122">
        <f t="shared" si="10"/>
        <v>75593</v>
      </c>
      <c r="D46" s="123">
        <f t="shared" si="10"/>
        <v>158908</v>
      </c>
      <c r="E46" s="121">
        <f t="shared" si="10"/>
        <v>69899</v>
      </c>
      <c r="F46" s="122">
        <f t="shared" si="10"/>
        <v>70150</v>
      </c>
      <c r="G46" s="123">
        <f t="shared" si="10"/>
        <v>140049</v>
      </c>
      <c r="H46" s="121">
        <f t="shared" si="10"/>
        <v>67271</v>
      </c>
      <c r="I46" s="122">
        <f t="shared" si="10"/>
        <v>65013</v>
      </c>
      <c r="J46" s="123">
        <f t="shared" si="10"/>
        <v>132284</v>
      </c>
      <c r="K46" s="124">
        <f t="shared" si="0"/>
        <v>-0.05544488000628352</v>
      </c>
    </row>
    <row r="47" spans="1:11" ht="15">
      <c r="A47" s="125"/>
      <c r="B47" s="128"/>
      <c r="C47" s="129"/>
      <c r="D47" s="130"/>
      <c r="E47" s="126"/>
      <c r="F47" s="127"/>
      <c r="G47" s="130"/>
      <c r="H47" s="126"/>
      <c r="I47" s="127"/>
      <c r="J47" s="130"/>
      <c r="K47" s="131"/>
    </row>
    <row r="48" spans="1:11" ht="12.75">
      <c r="A48" s="103" t="s">
        <v>35</v>
      </c>
      <c r="B48" s="32">
        <v>501217</v>
      </c>
      <c r="C48" s="31">
        <v>464605</v>
      </c>
      <c r="D48" s="33">
        <f>+C48+B48</f>
        <v>965822</v>
      </c>
      <c r="E48" s="30">
        <v>342004</v>
      </c>
      <c r="F48" s="31">
        <v>319890</v>
      </c>
      <c r="G48" s="33">
        <f>+F48+E48</f>
        <v>661894</v>
      </c>
      <c r="H48" s="30">
        <v>357776</v>
      </c>
      <c r="I48" s="31">
        <v>332541</v>
      </c>
      <c r="J48" s="33">
        <f>+I48+H48</f>
        <v>690317</v>
      </c>
      <c r="K48" s="34">
        <f t="shared" si="0"/>
        <v>0.042941921213970814</v>
      </c>
    </row>
    <row r="49" spans="1:11" ht="12.75">
      <c r="A49" s="132" t="s">
        <v>36</v>
      </c>
      <c r="B49" s="32">
        <v>195290</v>
      </c>
      <c r="C49" s="31">
        <v>196423</v>
      </c>
      <c r="D49" s="33">
        <f>+C49+B49</f>
        <v>391713</v>
      </c>
      <c r="E49" s="30">
        <v>167367</v>
      </c>
      <c r="F49" s="31">
        <v>172882</v>
      </c>
      <c r="G49" s="33">
        <f>+F49+E49</f>
        <v>340249</v>
      </c>
      <c r="H49" s="30">
        <v>161284</v>
      </c>
      <c r="I49" s="31">
        <v>166682</v>
      </c>
      <c r="J49" s="33">
        <f>+I49+H49</f>
        <v>327966</v>
      </c>
      <c r="K49" s="34">
        <f t="shared" si="0"/>
        <v>-0.036100032623167154</v>
      </c>
    </row>
    <row r="50" spans="1:11" ht="12.75">
      <c r="A50" s="132" t="s">
        <v>37</v>
      </c>
      <c r="B50" s="32">
        <v>19305</v>
      </c>
      <c r="C50" s="31">
        <v>20717</v>
      </c>
      <c r="D50" s="33">
        <f>+C50+B50</f>
        <v>40022</v>
      </c>
      <c r="E50" s="30">
        <v>27109</v>
      </c>
      <c r="F50" s="31">
        <v>24851</v>
      </c>
      <c r="G50" s="33">
        <f>+F50+E50</f>
        <v>51960</v>
      </c>
      <c r="H50" s="30">
        <v>22544</v>
      </c>
      <c r="I50" s="31">
        <v>23678</v>
      </c>
      <c r="J50" s="33">
        <f>+I50+H50</f>
        <v>46222</v>
      </c>
      <c r="K50" s="34">
        <f t="shared" si="0"/>
        <v>-0.11043110084680524</v>
      </c>
    </row>
    <row r="51" spans="1:11" ht="12.75">
      <c r="A51" s="132" t="s">
        <v>38</v>
      </c>
      <c r="B51" s="32">
        <v>5728</v>
      </c>
      <c r="C51" s="31">
        <v>5781</v>
      </c>
      <c r="D51" s="33">
        <f>+C51+B51</f>
        <v>11509</v>
      </c>
      <c r="E51" s="30">
        <v>3893</v>
      </c>
      <c r="F51" s="31">
        <v>4387</v>
      </c>
      <c r="G51" s="33">
        <f>+F51+E51</f>
        <v>8280</v>
      </c>
      <c r="H51" s="30">
        <v>0</v>
      </c>
      <c r="I51" s="31">
        <v>0</v>
      </c>
      <c r="J51" s="33">
        <f>+I51+H51</f>
        <v>0</v>
      </c>
      <c r="K51" s="34">
        <f t="shared" si="0"/>
        <v>-1</v>
      </c>
    </row>
    <row r="52" spans="1:11" ht="12.75">
      <c r="A52" s="132" t="s">
        <v>51</v>
      </c>
      <c r="B52" s="32">
        <v>0</v>
      </c>
      <c r="C52" s="31">
        <v>0</v>
      </c>
      <c r="D52" s="33">
        <f>+C52+B52</f>
        <v>0</v>
      </c>
      <c r="E52" s="30">
        <v>0</v>
      </c>
      <c r="F52" s="31">
        <v>0</v>
      </c>
      <c r="G52" s="33">
        <f>+F52+E52</f>
        <v>0</v>
      </c>
      <c r="H52" s="30">
        <v>26</v>
      </c>
      <c r="I52" s="31">
        <v>31</v>
      </c>
      <c r="J52" s="33">
        <f>+I52+H52</f>
        <v>57</v>
      </c>
      <c r="K52" s="34"/>
    </row>
    <row r="53" spans="1:11" ht="12.75">
      <c r="A53" s="135" t="s">
        <v>39</v>
      </c>
      <c r="B53" s="136">
        <f aca="true" t="shared" si="11" ref="B53:J53">SUM(B48:B52)</f>
        <v>721540</v>
      </c>
      <c r="C53" s="137">
        <f t="shared" si="11"/>
        <v>687526</v>
      </c>
      <c r="D53" s="138">
        <f t="shared" si="11"/>
        <v>1409066</v>
      </c>
      <c r="E53" s="136">
        <f t="shared" si="11"/>
        <v>540373</v>
      </c>
      <c r="F53" s="137">
        <f t="shared" si="11"/>
        <v>522010</v>
      </c>
      <c r="G53" s="138">
        <f t="shared" si="11"/>
        <v>1062383</v>
      </c>
      <c r="H53" s="136">
        <f t="shared" si="11"/>
        <v>541630</v>
      </c>
      <c r="I53" s="137">
        <f t="shared" si="11"/>
        <v>522932</v>
      </c>
      <c r="J53" s="138">
        <f t="shared" si="11"/>
        <v>1064562</v>
      </c>
      <c r="K53" s="139">
        <f t="shared" si="0"/>
        <v>0.0020510493861441684</v>
      </c>
    </row>
    <row r="54" spans="1:11" ht="12.75">
      <c r="A54" s="135" t="s">
        <v>40</v>
      </c>
      <c r="B54" s="136">
        <v>22757</v>
      </c>
      <c r="C54" s="137">
        <v>19272</v>
      </c>
      <c r="D54" s="138">
        <f>+C54+B54</f>
        <v>42029</v>
      </c>
      <c r="E54" s="171">
        <v>21296</v>
      </c>
      <c r="F54" s="144">
        <v>20189</v>
      </c>
      <c r="G54" s="167">
        <f>+F54+E54</f>
        <v>41485</v>
      </c>
      <c r="H54" s="171">
        <v>21702</v>
      </c>
      <c r="I54" s="144">
        <v>20426</v>
      </c>
      <c r="J54" s="140">
        <f>+I54+H54</f>
        <v>42128</v>
      </c>
      <c r="K54" s="139">
        <f t="shared" si="0"/>
        <v>0.015499578160781005</v>
      </c>
    </row>
    <row r="55" spans="1:11" ht="13.5" thickBot="1">
      <c r="A55" s="142" t="s">
        <v>41</v>
      </c>
      <c r="B55" s="143"/>
      <c r="C55" s="144"/>
      <c r="D55" s="145">
        <v>102692</v>
      </c>
      <c r="E55" s="140"/>
      <c r="F55" s="141"/>
      <c r="G55" s="168">
        <v>68621</v>
      </c>
      <c r="H55" s="140"/>
      <c r="I55" s="141"/>
      <c r="J55" s="140">
        <v>67364</v>
      </c>
      <c r="K55" s="146">
        <f t="shared" si="0"/>
        <v>-0.018318007607000773</v>
      </c>
    </row>
    <row r="56" spans="1:11" ht="15.75" thickBot="1">
      <c r="A56" s="147" t="s">
        <v>42</v>
      </c>
      <c r="B56" s="150"/>
      <c r="C56" s="151"/>
      <c r="D56" s="152">
        <f>+D55+D54+D53</f>
        <v>1553787</v>
      </c>
      <c r="E56" s="148"/>
      <c r="F56" s="149"/>
      <c r="G56" s="152">
        <f>+G55+G54+G53</f>
        <v>1172489</v>
      </c>
      <c r="H56" s="148"/>
      <c r="I56" s="149"/>
      <c r="J56" s="152">
        <f>+J55+J54+J53</f>
        <v>1174054</v>
      </c>
      <c r="K56" s="124">
        <f t="shared" si="0"/>
        <v>0.001334767319778693</v>
      </c>
    </row>
    <row r="57" spans="1:11" ht="12.75">
      <c r="A57" s="153" t="s">
        <v>43</v>
      </c>
      <c r="B57" s="154">
        <v>2462</v>
      </c>
      <c r="C57" s="134">
        <v>2455</v>
      </c>
      <c r="D57" s="155">
        <f>+C57+B57</f>
        <v>4917</v>
      </c>
      <c r="E57" s="133">
        <v>2176</v>
      </c>
      <c r="F57" s="134">
        <v>2179</v>
      </c>
      <c r="G57" s="169">
        <f>+F57+E57</f>
        <v>4355</v>
      </c>
      <c r="H57" s="133">
        <v>2188</v>
      </c>
      <c r="I57" s="134">
        <v>2194</v>
      </c>
      <c r="J57" s="133">
        <f>+I57+H57</f>
        <v>4382</v>
      </c>
      <c r="K57" s="156">
        <f t="shared" si="0"/>
        <v>0.006199770378874856</v>
      </c>
    </row>
    <row r="58" spans="1:11" ht="12.75">
      <c r="A58" s="157" t="s">
        <v>44</v>
      </c>
      <c r="B58" s="154">
        <v>25803941</v>
      </c>
      <c r="C58" s="134">
        <v>25771488</v>
      </c>
      <c r="D58" s="155">
        <f>+C58+B58</f>
        <v>51575429</v>
      </c>
      <c r="E58" s="133">
        <v>20562197</v>
      </c>
      <c r="F58" s="134">
        <v>20597338</v>
      </c>
      <c r="G58" s="170">
        <f>+F58+E58</f>
        <v>41159535</v>
      </c>
      <c r="H58" s="133">
        <v>22218923</v>
      </c>
      <c r="I58" s="134">
        <v>22262959</v>
      </c>
      <c r="J58" s="133">
        <f>+I58+H58</f>
        <v>44481882</v>
      </c>
      <c r="K58" s="156">
        <f t="shared" si="0"/>
        <v>0.08071876905314893</v>
      </c>
    </row>
    <row r="59" spans="1:11" ht="13.5" thickBot="1">
      <c r="A59" s="158" t="s">
        <v>45</v>
      </c>
      <c r="B59" s="161">
        <v>54935880</v>
      </c>
      <c r="C59" s="160">
        <v>54882720</v>
      </c>
      <c r="D59" s="162">
        <f>+C59+B59</f>
        <v>109818600</v>
      </c>
      <c r="E59" s="159">
        <v>46874636</v>
      </c>
      <c r="F59" s="160">
        <v>46683081</v>
      </c>
      <c r="G59" s="162">
        <f>+F59+E59</f>
        <v>93557717</v>
      </c>
      <c r="H59" s="159">
        <v>49349949</v>
      </c>
      <c r="I59" s="160">
        <v>49963328</v>
      </c>
      <c r="J59" s="163">
        <f>+I59+H59</f>
        <v>99313277</v>
      </c>
      <c r="K59" s="164">
        <f t="shared" si="0"/>
        <v>0.06151881624046042</v>
      </c>
    </row>
  </sheetData>
  <mergeCells count="3">
    <mergeCell ref="B3:D3"/>
    <mergeCell ref="E3:G3"/>
    <mergeCell ref="H3:J3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68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cellerino</dc:creator>
  <cp:keywords/>
  <dc:description/>
  <cp:lastModifiedBy>cellerino</cp:lastModifiedBy>
  <cp:lastPrinted>2014-01-15T10:26:45Z</cp:lastPrinted>
  <dcterms:created xsi:type="dcterms:W3CDTF">2014-01-13T09:15:29Z</dcterms:created>
  <dcterms:modified xsi:type="dcterms:W3CDTF">2014-02-04T12:00:54Z</dcterms:modified>
  <cp:category/>
  <cp:version/>
  <cp:contentType/>
  <cp:contentStatus/>
</cp:coreProperties>
</file>