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855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'Foglio1'!$A$1:$K$63</definedName>
  </definedNames>
  <calcPr fullCalcOnLoad="1"/>
</workbook>
</file>

<file path=xl/comments1.xml><?xml version="1.0" encoding="utf-8"?>
<comments xmlns="http://schemas.openxmlformats.org/spreadsheetml/2006/main">
  <authors>
    <author>cellerino</author>
  </authors>
  <commentList>
    <comment ref="A20" authorId="0">
      <text>
        <r>
          <rPr>
            <sz val="8"/>
            <rFont val="Tahoma"/>
            <family val="2"/>
          </rPr>
          <t>contiene: "concimi";</t>
        </r>
        <r>
          <rPr>
            <sz val="8"/>
            <rFont val="Tahoma"/>
            <family val="0"/>
          </rPr>
          <t xml:space="preserve">
"materiale da trasporto"; "vetro..";"cuoio.."
</t>
        </r>
      </text>
    </comment>
  </commentList>
</comments>
</file>

<file path=xl/sharedStrings.xml><?xml version="1.0" encoding="utf-8"?>
<sst xmlns="http://schemas.openxmlformats.org/spreadsheetml/2006/main" count="61" uniqueCount="57">
  <si>
    <t>Imbarchi</t>
  </si>
  <si>
    <t>Sbarchi</t>
  </si>
  <si>
    <t>TOT 2009</t>
  </si>
  <si>
    <t>TOT 2010</t>
  </si>
  <si>
    <t>%</t>
  </si>
  <si>
    <t xml:space="preserve"> Merci ( in tn )</t>
  </si>
  <si>
    <t>LIQUIDE</t>
  </si>
  <si>
    <t>Petrolio greggio</t>
  </si>
  <si>
    <t>Derivati del petrolio</t>
  </si>
  <si>
    <t>TOTALE MERCI LIQUIDE (petrolio e derivati)</t>
  </si>
  <si>
    <t>SOLIDE</t>
  </si>
  <si>
    <t>Carbone</t>
  </si>
  <si>
    <t>Oleaginosi</t>
  </si>
  <si>
    <t>Cereali</t>
  </si>
  <si>
    <t>Foraggio</t>
  </si>
  <si>
    <t>Derrate alimentari</t>
  </si>
  <si>
    <t>Minerali grezzi e manufatti (inerti)</t>
  </si>
  <si>
    <t>Prodotti metallurgici</t>
  </si>
  <si>
    <t>Minerali e cascami di ferro e acciaio</t>
  </si>
  <si>
    <t>Minerali e metalli non ferrosi</t>
  </si>
  <si>
    <t>Articoli diversi</t>
  </si>
  <si>
    <t>TOTALE MERCI SOLIDE</t>
  </si>
  <si>
    <t>MERCI  NEI TIR E TRAILER</t>
  </si>
  <si>
    <t>MERCI NEI CONTENITORI</t>
  </si>
  <si>
    <t>TOTALE MERCI</t>
  </si>
  <si>
    <t>NUMERO CONTENITORI</t>
  </si>
  <si>
    <t>Vuoti</t>
  </si>
  <si>
    <t>Pieni</t>
  </si>
  <si>
    <t>TOT. CONTENITORI NUMERO</t>
  </si>
  <si>
    <t>CONTENITORI: TEU</t>
  </si>
  <si>
    <t>CONTENITORI VIA FS TEU</t>
  </si>
  <si>
    <t>TOTALE TEU (FS+ MARE)</t>
  </si>
  <si>
    <t>VEICOLI (AUTO)</t>
  </si>
  <si>
    <t>TIR GRECIA</t>
  </si>
  <si>
    <t>TIR CROAZIA</t>
  </si>
  <si>
    <t>TIR ALBANIA</t>
  </si>
  <si>
    <t>TIR SERBIA MONTENEGRO</t>
  </si>
  <si>
    <t>TIR TURCHIA</t>
  </si>
  <si>
    <t>TOTALE TIR</t>
  </si>
  <si>
    <t>TRAILER GRECIA</t>
  </si>
  <si>
    <t>TRAILER ALBANIA</t>
  </si>
  <si>
    <t>TOTALE TRAILER</t>
  </si>
  <si>
    <t>TOTALE TIR + TRAILER</t>
  </si>
  <si>
    <t>Passeggeri GRECIA</t>
  </si>
  <si>
    <t>Passeggeri CROAZIA</t>
  </si>
  <si>
    <t>Passeggeri ALBANIA</t>
  </si>
  <si>
    <t>Passeggeri MONTENEGRO</t>
  </si>
  <si>
    <t>Passeggeri TURCHIA</t>
  </si>
  <si>
    <t>TOT PASSEGGERI</t>
  </si>
  <si>
    <t>CROCIERISTI</t>
  </si>
  <si>
    <r>
      <t xml:space="preserve">CROCIERISTI </t>
    </r>
    <r>
      <rPr>
        <b/>
        <i/>
        <sz val="10"/>
        <rFont val="Verdana"/>
        <family val="2"/>
      </rPr>
      <t>(transito)</t>
    </r>
  </si>
  <si>
    <t>TOTALE PASSEGGERI</t>
  </si>
  <si>
    <t>N° NAVI</t>
  </si>
  <si>
    <t>TSN</t>
  </si>
  <si>
    <t>TSL</t>
  </si>
  <si>
    <t xml:space="preserve">     PORTO DI ANCONA:   CONFRONTO IMBARCHI E SBARCHI 2009 - 2010 - 2011</t>
  </si>
  <si>
    <t>TOT 2011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</si>
</sst>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16">
    <font>
      <sz val="10"/>
      <name val="Arial"/>
      <family val="0"/>
    </font>
    <font>
      <b/>
      <sz val="14"/>
      <color indexed="10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39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i/>
      <sz val="10"/>
      <name val="Verdana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43"/>
        <bgColor indexed="26"/>
      </patternFill>
    </fill>
    <fill>
      <patternFill patternType="lightGray">
        <fgColor indexed="13"/>
      </patternFill>
    </fill>
    <fill>
      <patternFill patternType="solid">
        <fgColor indexed="13"/>
        <bgColor indexed="64"/>
      </patternFill>
    </fill>
    <fill>
      <patternFill patternType="lightGray">
        <fgColor indexed="43"/>
        <bgColor indexed="13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64" fontId="5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164" fontId="6" fillId="0" borderId="2" xfId="0" applyNumberFormat="1" applyFont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164" fontId="6" fillId="0" borderId="11" xfId="17" applyNumberFormat="1" applyFont="1" applyBorder="1" applyAlignment="1">
      <alignment/>
    </xf>
    <xf numFmtId="3" fontId="7" fillId="3" borderId="11" xfId="0" applyNumberFormat="1" applyFont="1" applyFill="1" applyBorder="1" applyAlignment="1">
      <alignment horizontal="left" vertical="center"/>
    </xf>
    <xf numFmtId="3" fontId="6" fillId="3" borderId="12" xfId="0" applyNumberFormat="1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3" fontId="6" fillId="3" borderId="14" xfId="0" applyNumberFormat="1" applyFont="1" applyFill="1" applyBorder="1" applyAlignment="1">
      <alignment vertical="center"/>
    </xf>
    <xf numFmtId="164" fontId="7" fillId="4" borderId="11" xfId="17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left"/>
    </xf>
    <xf numFmtId="164" fontId="6" fillId="0" borderId="11" xfId="17" applyNumberFormat="1" applyFont="1" applyFill="1" applyBorder="1" applyAlignment="1">
      <alignment/>
    </xf>
    <xf numFmtId="3" fontId="8" fillId="2" borderId="11" xfId="0" applyNumberFormat="1" applyFont="1" applyFill="1" applyBorder="1" applyAlignment="1">
      <alignment horizontal="left"/>
    </xf>
    <xf numFmtId="3" fontId="6" fillId="2" borderId="12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3" fontId="6" fillId="3" borderId="12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 vertical="center"/>
    </xf>
    <xf numFmtId="3" fontId="6" fillId="3" borderId="14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/>
    </xf>
    <xf numFmtId="3" fontId="7" fillId="2" borderId="11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3" fontId="7" fillId="2" borderId="14" xfId="0" applyNumberFormat="1" applyFont="1" applyFill="1" applyBorder="1" applyAlignment="1">
      <alignment/>
    </xf>
    <xf numFmtId="3" fontId="5" fillId="5" borderId="7" xfId="0" applyNumberFormat="1" applyFont="1" applyFill="1" applyBorder="1" applyAlignment="1">
      <alignment horizontal="left" vertical="center"/>
    </xf>
    <xf numFmtId="3" fontId="4" fillId="5" borderId="5" xfId="0" applyNumberFormat="1" applyFont="1" applyFill="1" applyBorder="1" applyAlignment="1">
      <alignment horizontal="right" vertical="center"/>
    </xf>
    <xf numFmtId="3" fontId="4" fillId="5" borderId="16" xfId="0" applyNumberFormat="1" applyFont="1" applyFill="1" applyBorder="1" applyAlignment="1">
      <alignment horizontal="right" vertical="center"/>
    </xf>
    <xf numFmtId="3" fontId="5" fillId="5" borderId="17" xfId="0" applyNumberFormat="1" applyFont="1" applyFill="1" applyBorder="1" applyAlignment="1">
      <alignment horizontal="right" vertical="center"/>
    </xf>
    <xf numFmtId="3" fontId="4" fillId="5" borderId="18" xfId="0" applyNumberFormat="1" applyFont="1" applyFill="1" applyBorder="1" applyAlignment="1">
      <alignment horizontal="right" vertical="center"/>
    </xf>
    <xf numFmtId="164" fontId="5" fillId="5" borderId="7" xfId="17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2" borderId="19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164" fontId="6" fillId="2" borderId="1" xfId="17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 horizontal="center"/>
    </xf>
    <xf numFmtId="3" fontId="6" fillId="2" borderId="22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164" fontId="6" fillId="2" borderId="21" xfId="17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164" fontId="7" fillId="0" borderId="11" xfId="17" applyNumberFormat="1" applyFont="1" applyBorder="1" applyAlignment="1">
      <alignment/>
    </xf>
    <xf numFmtId="3" fontId="7" fillId="0" borderId="11" xfId="0" applyNumberFormat="1" applyFont="1" applyFill="1" applyBorder="1" applyAlignment="1">
      <alignment horizontal="left"/>
    </xf>
    <xf numFmtId="3" fontId="5" fillId="5" borderId="11" xfId="0" applyNumberFormat="1" applyFont="1" applyFill="1" applyBorder="1" applyAlignment="1">
      <alignment horizontal="left" vertical="center"/>
    </xf>
    <xf numFmtId="3" fontId="4" fillId="5" borderId="12" xfId="0" applyNumberFormat="1" applyFont="1" applyFill="1" applyBorder="1" applyAlignment="1">
      <alignment horizontal="right" vertical="center"/>
    </xf>
    <xf numFmtId="3" fontId="4" fillId="5" borderId="14" xfId="0" applyNumberFormat="1" applyFont="1" applyFill="1" applyBorder="1" applyAlignment="1">
      <alignment horizontal="right" vertical="center"/>
    </xf>
    <xf numFmtId="3" fontId="5" fillId="5" borderId="13" xfId="0" applyNumberFormat="1" applyFont="1" applyFill="1" applyBorder="1" applyAlignment="1">
      <alignment/>
    </xf>
    <xf numFmtId="164" fontId="4" fillId="5" borderId="11" xfId="17" applyNumberFormat="1" applyFont="1" applyFill="1" applyBorder="1" applyAlignment="1">
      <alignment/>
    </xf>
    <xf numFmtId="3" fontId="7" fillId="2" borderId="24" xfId="0" applyNumberFormat="1" applyFont="1" applyFill="1" applyBorder="1" applyAlignment="1">
      <alignment horizontal="left"/>
    </xf>
    <xf numFmtId="3" fontId="6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164" fontId="6" fillId="0" borderId="24" xfId="17" applyNumberFormat="1" applyFont="1" applyBorder="1" applyAlignment="1">
      <alignment/>
    </xf>
    <xf numFmtId="3" fontId="6" fillId="2" borderId="12" xfId="0" applyNumberFormat="1" applyFont="1" applyFill="1" applyBorder="1" applyAlignment="1">
      <alignment horizontal="right"/>
    </xf>
    <xf numFmtId="3" fontId="6" fillId="2" borderId="28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164" fontId="6" fillId="2" borderId="11" xfId="17" applyNumberFormat="1" applyFont="1" applyFill="1" applyBorder="1" applyAlignment="1">
      <alignment/>
    </xf>
    <xf numFmtId="3" fontId="9" fillId="2" borderId="29" xfId="0" applyNumberFormat="1" applyFont="1" applyFill="1" applyBorder="1" applyAlignment="1">
      <alignment horizontal="left"/>
    </xf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 horizontal="right"/>
    </xf>
    <xf numFmtId="164" fontId="6" fillId="0" borderId="3" xfId="17" applyNumberFormat="1" applyFont="1" applyBorder="1" applyAlignment="1">
      <alignment/>
    </xf>
    <xf numFmtId="3" fontId="7" fillId="3" borderId="2" xfId="0" applyNumberFormat="1" applyFont="1" applyFill="1" applyBorder="1" applyAlignment="1">
      <alignment horizontal="left" vertical="center"/>
    </xf>
    <xf numFmtId="3" fontId="6" fillId="3" borderId="33" xfId="0" applyNumberFormat="1" applyFont="1" applyFill="1" applyBorder="1" applyAlignment="1">
      <alignment vertical="center"/>
    </xf>
    <xf numFmtId="3" fontId="7" fillId="3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164" fontId="7" fillId="4" borderId="21" xfId="17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 horizontal="left"/>
    </xf>
    <xf numFmtId="3" fontId="10" fillId="0" borderId="33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0" fontId="6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/>
    </xf>
    <xf numFmtId="3" fontId="7" fillId="0" borderId="14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left"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5" fillId="6" borderId="29" xfId="0" applyNumberFormat="1" applyFont="1" applyFill="1" applyBorder="1" applyAlignment="1">
      <alignment horizontal="left"/>
    </xf>
    <xf numFmtId="3" fontId="4" fillId="6" borderId="37" xfId="0" applyNumberFormat="1" applyFont="1" applyFill="1" applyBorder="1" applyAlignment="1">
      <alignment/>
    </xf>
    <xf numFmtId="3" fontId="4" fillId="6" borderId="38" xfId="0" applyNumberFormat="1" applyFont="1" applyFill="1" applyBorder="1" applyAlignment="1">
      <alignment/>
    </xf>
    <xf numFmtId="3" fontId="5" fillId="6" borderId="39" xfId="0" applyNumberFormat="1" applyFont="1" applyFill="1" applyBorder="1" applyAlignment="1">
      <alignment/>
    </xf>
    <xf numFmtId="164" fontId="5" fillId="5" borderId="40" xfId="17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left"/>
    </xf>
    <xf numFmtId="3" fontId="4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164" fontId="5" fillId="0" borderId="29" xfId="17" applyNumberFormat="1" applyFont="1" applyFill="1" applyBorder="1" applyAlignment="1">
      <alignment/>
    </xf>
    <xf numFmtId="0" fontId="6" fillId="2" borderId="11" xfId="0" applyFont="1" applyFill="1" applyBorder="1" applyAlignment="1">
      <alignment horizontal="left"/>
    </xf>
    <xf numFmtId="3" fontId="6" fillId="0" borderId="34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7" fillId="7" borderId="11" xfId="0" applyFont="1" applyFill="1" applyBorder="1" applyAlignment="1">
      <alignment horizontal="left" vertical="center"/>
    </xf>
    <xf numFmtId="3" fontId="6" fillId="7" borderId="15" xfId="0" applyNumberFormat="1" applyFont="1" applyFill="1" applyBorder="1" applyAlignment="1">
      <alignment vertical="center"/>
    </xf>
    <xf numFmtId="3" fontId="6" fillId="7" borderId="12" xfId="0" applyNumberFormat="1" applyFont="1" applyFill="1" applyBorder="1" applyAlignment="1">
      <alignment vertical="center"/>
    </xf>
    <xf numFmtId="3" fontId="7" fillId="7" borderId="13" xfId="0" applyNumberFormat="1" applyFont="1" applyFill="1" applyBorder="1" applyAlignment="1">
      <alignment vertical="center"/>
    </xf>
    <xf numFmtId="3" fontId="6" fillId="7" borderId="14" xfId="0" applyNumberFormat="1" applyFont="1" applyFill="1" applyBorder="1" applyAlignment="1">
      <alignment vertical="center"/>
    </xf>
    <xf numFmtId="0" fontId="7" fillId="7" borderId="24" xfId="0" applyFont="1" applyFill="1" applyBorder="1" applyAlignment="1">
      <alignment horizontal="left" vertical="center"/>
    </xf>
    <xf numFmtId="3" fontId="7" fillId="7" borderId="25" xfId="0" applyNumberFormat="1" applyFont="1" applyFill="1" applyBorder="1" applyAlignment="1">
      <alignment vertical="center"/>
    </xf>
    <xf numFmtId="3" fontId="7" fillId="7" borderId="27" xfId="0" applyNumberFormat="1" applyFont="1" applyFill="1" applyBorder="1" applyAlignment="1">
      <alignment vertical="center"/>
    </xf>
    <xf numFmtId="3" fontId="6" fillId="7" borderId="26" xfId="0" applyNumberFormat="1" applyFont="1" applyFill="1" applyBorder="1" applyAlignment="1">
      <alignment vertical="center"/>
    </xf>
    <xf numFmtId="3" fontId="6" fillId="7" borderId="25" xfId="0" applyNumberFormat="1" applyFont="1" applyFill="1" applyBorder="1" applyAlignment="1">
      <alignment vertical="center"/>
    </xf>
    <xf numFmtId="3" fontId="7" fillId="7" borderId="26" xfId="0" applyNumberFormat="1" applyFont="1" applyFill="1" applyBorder="1" applyAlignment="1">
      <alignment vertical="center"/>
    </xf>
    <xf numFmtId="3" fontId="5" fillId="5" borderId="40" xfId="0" applyNumberFormat="1" applyFont="1" applyFill="1" applyBorder="1" applyAlignment="1">
      <alignment horizontal="left" vertical="center"/>
    </xf>
    <xf numFmtId="3" fontId="5" fillId="5" borderId="38" xfId="0" applyNumberFormat="1" applyFont="1" applyFill="1" applyBorder="1" applyAlignment="1">
      <alignment vertical="center"/>
    </xf>
    <xf numFmtId="3" fontId="5" fillId="5" borderId="39" xfId="0" applyNumberFormat="1" applyFont="1" applyFill="1" applyBorder="1" applyAlignment="1">
      <alignment vertical="center"/>
    </xf>
    <xf numFmtId="3" fontId="4" fillId="5" borderId="41" xfId="0" applyNumberFormat="1" applyFont="1" applyFill="1" applyBorder="1" applyAlignment="1">
      <alignment vertical="center"/>
    </xf>
    <xf numFmtId="3" fontId="4" fillId="5" borderId="38" xfId="0" applyNumberFormat="1" applyFont="1" applyFill="1" applyBorder="1" applyAlignment="1">
      <alignment vertical="center"/>
    </xf>
    <xf numFmtId="3" fontId="5" fillId="5" borderId="41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horizontal="left"/>
    </xf>
    <xf numFmtId="3" fontId="6" fillId="0" borderId="4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164" fontId="6" fillId="0" borderId="21" xfId="17" applyNumberFormat="1" applyFont="1" applyBorder="1" applyAlignment="1">
      <alignment/>
    </xf>
    <xf numFmtId="0" fontId="6" fillId="0" borderId="15" xfId="0" applyFont="1" applyFill="1" applyBorder="1" applyAlignment="1">
      <alignment horizontal="left"/>
    </xf>
    <xf numFmtId="3" fontId="6" fillId="0" borderId="12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0" fontId="6" fillId="0" borderId="45" xfId="0" applyFont="1" applyFill="1" applyBorder="1" applyAlignment="1">
      <alignment horizontal="left"/>
    </xf>
    <xf numFmtId="3" fontId="6" fillId="0" borderId="5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46" xfId="0" applyNumberFormat="1" applyFont="1" applyBorder="1" applyAlignment="1">
      <alignment/>
    </xf>
    <xf numFmtId="164" fontId="6" fillId="0" borderId="7" xfId="17" applyNumberFormat="1" applyFont="1" applyBorder="1" applyAlignment="1">
      <alignment/>
    </xf>
    <xf numFmtId="3" fontId="7" fillId="3" borderId="14" xfId="0" applyNumberFormat="1" applyFont="1" applyFill="1" applyBorder="1" applyAlignment="1">
      <alignment vertical="center"/>
    </xf>
    <xf numFmtId="0" fontId="6" fillId="2" borderId="36" xfId="0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 horizontal="right"/>
    </xf>
    <xf numFmtId="3" fontId="11" fillId="0" borderId="32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 horizontal="right"/>
    </xf>
    <xf numFmtId="3" fontId="4" fillId="6" borderId="4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7" fillId="0" borderId="47" xfId="0" applyNumberFormat="1" applyFont="1" applyFill="1" applyBorder="1" applyAlignment="1">
      <alignment/>
    </xf>
    <xf numFmtId="3" fontId="7" fillId="3" borderId="12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/>
    </xf>
    <xf numFmtId="3" fontId="7" fillId="7" borderId="14" xfId="0" applyNumberFormat="1" applyFont="1" applyFill="1" applyBorder="1" applyAlignment="1">
      <alignment vertical="center"/>
    </xf>
    <xf numFmtId="9" fontId="6" fillId="7" borderId="24" xfId="17" applyFont="1" applyFill="1" applyBorder="1" applyAlignment="1">
      <alignment vertical="center"/>
    </xf>
    <xf numFmtId="9" fontId="6" fillId="7" borderId="7" xfId="17" applyFont="1" applyFill="1" applyBorder="1" applyAlignment="1">
      <alignment vertical="center"/>
    </xf>
    <xf numFmtId="3" fontId="0" fillId="0" borderId="0" xfId="0" applyNumberFormat="1" applyAlignment="1">
      <alignment/>
    </xf>
    <xf numFmtId="0" fontId="5" fillId="2" borderId="4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"/>
  <sheetViews>
    <sheetView tabSelected="1" zoomScale="80" zoomScaleNormal="80" workbookViewId="0" topLeftCell="A13">
      <selection activeCell="N18" sqref="N18"/>
    </sheetView>
  </sheetViews>
  <sheetFormatPr defaultColWidth="9.140625" defaultRowHeight="12.75"/>
  <cols>
    <col min="1" max="1" width="52.28125" style="0" customWidth="1"/>
    <col min="2" max="3" width="13.57421875" style="0" bestFit="1" customWidth="1"/>
    <col min="4" max="4" width="15.28125" style="0" bestFit="1" customWidth="1"/>
    <col min="5" max="6" width="13.28125" style="0" bestFit="1" customWidth="1"/>
    <col min="7" max="7" width="14.8515625" style="0" bestFit="1" customWidth="1"/>
    <col min="8" max="10" width="14.8515625" style="0" customWidth="1"/>
    <col min="11" max="11" width="13.00390625" style="0" customWidth="1"/>
  </cols>
  <sheetData>
    <row r="1" spans="1:11" ht="18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thickBo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5">
      <c r="A3" s="6"/>
      <c r="B3" s="195">
        <v>2009</v>
      </c>
      <c r="C3" s="196"/>
      <c r="D3" s="197"/>
      <c r="E3" s="195">
        <v>2010</v>
      </c>
      <c r="F3" s="196"/>
      <c r="G3" s="197"/>
      <c r="H3" s="195">
        <v>2011</v>
      </c>
      <c r="I3" s="196"/>
      <c r="J3" s="197"/>
      <c r="K3" s="7"/>
    </row>
    <row r="4" spans="1:11" ht="13.5" thickBot="1">
      <c r="A4" s="8"/>
      <c r="B4" s="9" t="s">
        <v>0</v>
      </c>
      <c r="C4" s="10" t="s">
        <v>1</v>
      </c>
      <c r="D4" s="11" t="s">
        <v>2</v>
      </c>
      <c r="E4" s="9" t="s">
        <v>0</v>
      </c>
      <c r="F4" s="10" t="s">
        <v>1</v>
      </c>
      <c r="G4" s="11" t="s">
        <v>3</v>
      </c>
      <c r="H4" s="9" t="s">
        <v>0</v>
      </c>
      <c r="I4" s="10" t="s">
        <v>1</v>
      </c>
      <c r="J4" s="11" t="s">
        <v>56</v>
      </c>
      <c r="K4" s="12" t="s">
        <v>4</v>
      </c>
    </row>
    <row r="5" spans="1:11" ht="12.75">
      <c r="A5" s="13" t="s">
        <v>5</v>
      </c>
      <c r="B5" s="16"/>
      <c r="C5" s="14"/>
      <c r="D5" s="15"/>
      <c r="E5" s="16"/>
      <c r="F5" s="14"/>
      <c r="G5" s="15"/>
      <c r="H5" s="16"/>
      <c r="I5" s="14"/>
      <c r="J5" s="15"/>
      <c r="K5" s="17"/>
    </row>
    <row r="6" spans="1:11" ht="12.75">
      <c r="A6" s="18" t="s">
        <v>6</v>
      </c>
      <c r="B6" s="21"/>
      <c r="C6" s="19"/>
      <c r="D6" s="20"/>
      <c r="E6" s="21"/>
      <c r="F6" s="19"/>
      <c r="G6" s="20"/>
      <c r="H6" s="21"/>
      <c r="I6" s="19"/>
      <c r="J6" s="20"/>
      <c r="K6" s="22"/>
    </row>
    <row r="7" spans="1:11" ht="12.75">
      <c r="A7" s="23" t="s">
        <v>7</v>
      </c>
      <c r="B7" s="27">
        <v>3857</v>
      </c>
      <c r="C7" s="25">
        <v>3349723</v>
      </c>
      <c r="D7" s="26">
        <f>+C7+B7</f>
        <v>3353580</v>
      </c>
      <c r="E7" s="27">
        <v>4874</v>
      </c>
      <c r="F7" s="25">
        <v>2951025</v>
      </c>
      <c r="G7" s="26">
        <f>+F7+E7</f>
        <v>2955899</v>
      </c>
      <c r="H7" s="27">
        <v>14796</v>
      </c>
      <c r="I7" s="25">
        <v>3051881</v>
      </c>
      <c r="J7" s="26">
        <f>+I7+H7</f>
        <v>3066677</v>
      </c>
      <c r="K7" s="28">
        <f>+(J7-G7)/G7</f>
        <v>0.03747692326429286</v>
      </c>
    </row>
    <row r="8" spans="1:11" ht="12.75">
      <c r="A8" s="23" t="s">
        <v>8</v>
      </c>
      <c r="B8" s="27">
        <v>997073</v>
      </c>
      <c r="C8" s="25">
        <f>285398+11834</f>
        <v>297232</v>
      </c>
      <c r="D8" s="26">
        <f>+C8+B8</f>
        <v>1294305</v>
      </c>
      <c r="E8" s="27">
        <f>872165+7514</f>
        <v>879679</v>
      </c>
      <c r="F8" s="25">
        <v>628711</v>
      </c>
      <c r="G8" s="26">
        <f>+F8+E8</f>
        <v>1508390</v>
      </c>
      <c r="H8" s="27">
        <f>936643+5421</f>
        <v>942064</v>
      </c>
      <c r="I8" s="25">
        <v>498135</v>
      </c>
      <c r="J8" s="26">
        <f>+I8+H8</f>
        <v>1440199</v>
      </c>
      <c r="K8" s="28">
        <f aca="true" t="shared" si="0" ref="K8:K63">+(J8-G8)/G8</f>
        <v>-0.045207804347681964</v>
      </c>
    </row>
    <row r="9" spans="1:11" ht="12.75">
      <c r="A9" s="29" t="s">
        <v>9</v>
      </c>
      <c r="B9" s="32">
        <f>SUM(B7:B8)</f>
        <v>1000930</v>
      </c>
      <c r="C9" s="30">
        <f>SUM(C7:C8)</f>
        <v>3646955</v>
      </c>
      <c r="D9" s="31">
        <f>SUM(D7:D8)</f>
        <v>4647885</v>
      </c>
      <c r="E9" s="32">
        <f>SUM(E7:E8)</f>
        <v>884553</v>
      </c>
      <c r="F9" s="30">
        <f>+F8+F7</f>
        <v>3579736</v>
      </c>
      <c r="G9" s="31">
        <f>+F9+E9</f>
        <v>4464289</v>
      </c>
      <c r="H9" s="32">
        <f>+H8+H7</f>
        <v>956860</v>
      </c>
      <c r="I9" s="30">
        <f>+I8+I7</f>
        <v>3550016</v>
      </c>
      <c r="J9" s="177">
        <f>+J8+J7</f>
        <v>4506876</v>
      </c>
      <c r="K9" s="33">
        <f t="shared" si="0"/>
        <v>0.009539480978942</v>
      </c>
    </row>
    <row r="10" spans="1:11" ht="12.75">
      <c r="A10" s="34" t="s">
        <v>10</v>
      </c>
      <c r="B10" s="21"/>
      <c r="C10" s="19"/>
      <c r="D10" s="20"/>
      <c r="E10" s="21"/>
      <c r="F10" s="19"/>
      <c r="G10" s="20"/>
      <c r="H10" s="21"/>
      <c r="I10" s="19"/>
      <c r="J10" s="20"/>
      <c r="K10" s="28"/>
    </row>
    <row r="11" spans="1:13" ht="12.75">
      <c r="A11" s="23" t="s">
        <v>11</v>
      </c>
      <c r="B11" s="27">
        <v>9606</v>
      </c>
      <c r="C11" s="25">
        <v>501110</v>
      </c>
      <c r="D11" s="26">
        <f>+C11+B11</f>
        <v>510716</v>
      </c>
      <c r="E11" s="27">
        <v>0</v>
      </c>
      <c r="F11" s="25">
        <v>150185</v>
      </c>
      <c r="G11" s="26">
        <f aca="true" t="shared" si="1" ref="G11:G21">+F11+E11</f>
        <v>150185</v>
      </c>
      <c r="H11" s="27">
        <v>0</v>
      </c>
      <c r="I11" s="25">
        <f>131224+11863+16370+11531</f>
        <v>170988</v>
      </c>
      <c r="J11" s="26">
        <f>+I11+H11</f>
        <v>170988</v>
      </c>
      <c r="K11" s="28">
        <f t="shared" si="0"/>
        <v>0.1385158304757466</v>
      </c>
      <c r="L11" s="194"/>
      <c r="M11" s="194"/>
    </row>
    <row r="12" spans="1:11" ht="12.75">
      <c r="A12" s="23" t="s">
        <v>12</v>
      </c>
      <c r="B12" s="27">
        <v>26762</v>
      </c>
      <c r="C12" s="25">
        <v>386810</v>
      </c>
      <c r="D12" s="26">
        <f aca="true" t="shared" si="2" ref="D12:D20">+C12+B12</f>
        <v>413572</v>
      </c>
      <c r="E12" s="27">
        <v>49868</v>
      </c>
      <c r="F12" s="25">
        <v>301441</v>
      </c>
      <c r="G12" s="26">
        <f t="shared" si="1"/>
        <v>351309</v>
      </c>
      <c r="H12" s="27">
        <v>0</v>
      </c>
      <c r="I12" s="25">
        <v>62273</v>
      </c>
      <c r="J12" s="26">
        <f aca="true" t="shared" si="3" ref="J12:J20">+I12+H12</f>
        <v>62273</v>
      </c>
      <c r="K12" s="28">
        <f t="shared" si="0"/>
        <v>-0.8227400949022086</v>
      </c>
    </row>
    <row r="13" spans="1:12" ht="12.75">
      <c r="A13" s="35" t="s">
        <v>13</v>
      </c>
      <c r="B13" s="27">
        <v>8156</v>
      </c>
      <c r="C13" s="25">
        <v>169490</v>
      </c>
      <c r="D13" s="26">
        <f t="shared" si="2"/>
        <v>177646</v>
      </c>
      <c r="E13" s="27">
        <v>888</v>
      </c>
      <c r="F13" s="25">
        <v>103594</v>
      </c>
      <c r="G13" s="26">
        <f t="shared" si="1"/>
        <v>104482</v>
      </c>
      <c r="H13" s="27">
        <v>10920</v>
      </c>
      <c r="I13" s="25">
        <v>104444</v>
      </c>
      <c r="J13" s="26">
        <f t="shared" si="3"/>
        <v>115364</v>
      </c>
      <c r="K13" s="28">
        <f t="shared" si="0"/>
        <v>0.10415191133400968</v>
      </c>
      <c r="L13" s="194"/>
    </row>
    <row r="14" spans="1:11" ht="12.75">
      <c r="A14" s="35" t="s">
        <v>14</v>
      </c>
      <c r="B14" s="27">
        <v>1216</v>
      </c>
      <c r="C14" s="25">
        <v>0</v>
      </c>
      <c r="D14" s="26">
        <f t="shared" si="2"/>
        <v>1216</v>
      </c>
      <c r="E14" s="27">
        <v>320</v>
      </c>
      <c r="F14" s="25">
        <v>0</v>
      </c>
      <c r="G14" s="26">
        <f t="shared" si="1"/>
        <v>320</v>
      </c>
      <c r="H14" s="27">
        <v>0</v>
      </c>
      <c r="I14" s="25">
        <v>0</v>
      </c>
      <c r="J14" s="26">
        <f t="shared" si="3"/>
        <v>0</v>
      </c>
      <c r="K14" s="28">
        <f t="shared" si="0"/>
        <v>-1</v>
      </c>
    </row>
    <row r="15" spans="1:11" ht="12.75">
      <c r="A15" s="35" t="s">
        <v>15</v>
      </c>
      <c r="B15" s="27">
        <v>280</v>
      </c>
      <c r="C15" s="25">
        <v>3034</v>
      </c>
      <c r="D15" s="26">
        <f t="shared" si="2"/>
        <v>3314</v>
      </c>
      <c r="E15" s="27">
        <v>2976</v>
      </c>
      <c r="F15" s="25">
        <v>0</v>
      </c>
      <c r="G15" s="26">
        <f t="shared" si="1"/>
        <v>2976</v>
      </c>
      <c r="H15" s="27">
        <v>6</v>
      </c>
      <c r="I15" s="25">
        <v>0</v>
      </c>
      <c r="J15" s="26">
        <f t="shared" si="3"/>
        <v>6</v>
      </c>
      <c r="K15" s="28">
        <f t="shared" si="0"/>
        <v>-0.9979838709677419</v>
      </c>
    </row>
    <row r="16" spans="1:11" ht="12.75">
      <c r="A16" s="35" t="s">
        <v>16</v>
      </c>
      <c r="B16" s="27">
        <v>5409</v>
      </c>
      <c r="C16" s="25">
        <f>44933+31230</f>
        <v>76163</v>
      </c>
      <c r="D16" s="26">
        <f t="shared" si="2"/>
        <v>81572</v>
      </c>
      <c r="E16" s="27">
        <v>26497</v>
      </c>
      <c r="F16" s="25">
        <f>55133+60659</f>
        <v>115792</v>
      </c>
      <c r="G16" s="26">
        <f t="shared" si="1"/>
        <v>142289</v>
      </c>
      <c r="H16" s="27">
        <v>7030</v>
      </c>
      <c r="I16" s="25">
        <f>34935+67643</f>
        <v>102578</v>
      </c>
      <c r="J16" s="26">
        <f t="shared" si="3"/>
        <v>109608</v>
      </c>
      <c r="K16" s="36">
        <f t="shared" si="0"/>
        <v>-0.22968043910632585</v>
      </c>
    </row>
    <row r="17" spans="1:11" ht="12.75">
      <c r="A17" s="35" t="s">
        <v>17</v>
      </c>
      <c r="B17" s="27">
        <v>3535</v>
      </c>
      <c r="C17" s="25">
        <v>24886</v>
      </c>
      <c r="D17" s="26">
        <f t="shared" si="2"/>
        <v>28421</v>
      </c>
      <c r="E17" s="27">
        <v>0</v>
      </c>
      <c r="F17" s="25">
        <v>24081</v>
      </c>
      <c r="G17" s="26">
        <f t="shared" si="1"/>
        <v>24081</v>
      </c>
      <c r="H17" s="27">
        <v>37</v>
      </c>
      <c r="I17" s="25">
        <v>12156</v>
      </c>
      <c r="J17" s="26">
        <f t="shared" si="3"/>
        <v>12193</v>
      </c>
      <c r="K17" s="28">
        <f t="shared" si="0"/>
        <v>-0.4936672065113575</v>
      </c>
    </row>
    <row r="18" spans="1:11" ht="12.75">
      <c r="A18" s="35" t="s">
        <v>18</v>
      </c>
      <c r="B18" s="27">
        <v>1824</v>
      </c>
      <c r="C18" s="25">
        <v>3533</v>
      </c>
      <c r="D18" s="26">
        <f t="shared" si="2"/>
        <v>5357</v>
      </c>
      <c r="E18" s="27">
        <v>0</v>
      </c>
      <c r="F18" s="25">
        <v>23628</v>
      </c>
      <c r="G18" s="26">
        <f t="shared" si="1"/>
        <v>23628</v>
      </c>
      <c r="H18" s="27">
        <v>0</v>
      </c>
      <c r="I18" s="25">
        <v>48973</v>
      </c>
      <c r="J18" s="26">
        <f t="shared" si="3"/>
        <v>48973</v>
      </c>
      <c r="K18" s="28">
        <f t="shared" si="0"/>
        <v>1.0726680209920434</v>
      </c>
    </row>
    <row r="19" spans="1:11" ht="12.75">
      <c r="A19" s="35" t="s">
        <v>19</v>
      </c>
      <c r="B19" s="27">
        <v>2</v>
      </c>
      <c r="C19" s="25">
        <v>0</v>
      </c>
      <c r="D19" s="26">
        <f t="shared" si="2"/>
        <v>2</v>
      </c>
      <c r="E19" s="27">
        <v>2</v>
      </c>
      <c r="F19" s="25">
        <v>0</v>
      </c>
      <c r="G19" s="26">
        <f t="shared" si="1"/>
        <v>2</v>
      </c>
      <c r="H19" s="27">
        <f>2+0</f>
        <v>2</v>
      </c>
      <c r="I19" s="25">
        <f>5251+2</f>
        <v>5253</v>
      </c>
      <c r="J19" s="26">
        <f t="shared" si="3"/>
        <v>5255</v>
      </c>
      <c r="K19" s="28">
        <f t="shared" si="0"/>
        <v>2626.5</v>
      </c>
    </row>
    <row r="20" spans="1:11" ht="12.75">
      <c r="A20" s="35" t="s">
        <v>20</v>
      </c>
      <c r="B20" s="27">
        <f>1691+153+85+3916+1372</f>
        <v>7217</v>
      </c>
      <c r="C20" s="25">
        <f>509+1+153+4518+556</f>
        <v>5737</v>
      </c>
      <c r="D20" s="26">
        <f t="shared" si="2"/>
        <v>12954</v>
      </c>
      <c r="E20" s="27">
        <f>48+920+93+1084</f>
        <v>2145</v>
      </c>
      <c r="F20" s="25">
        <f>9605+202+115+1</f>
        <v>9923</v>
      </c>
      <c r="G20" s="26">
        <f t="shared" si="1"/>
        <v>12068</v>
      </c>
      <c r="H20" s="27">
        <f>1+870+111+2983+15</f>
        <v>3980</v>
      </c>
      <c r="I20" s="25">
        <f>30620+972+119</f>
        <v>31711</v>
      </c>
      <c r="J20" s="26">
        <f t="shared" si="3"/>
        <v>35691</v>
      </c>
      <c r="K20" s="28">
        <f t="shared" si="0"/>
        <v>1.9574908849850845</v>
      </c>
    </row>
    <row r="21" spans="1:13" ht="12.75">
      <c r="A21" s="29" t="s">
        <v>21</v>
      </c>
      <c r="B21" s="32">
        <f>SUM(B11:B20)</f>
        <v>64007</v>
      </c>
      <c r="C21" s="30">
        <f>SUM(C11:C20)</f>
        <v>1170763</v>
      </c>
      <c r="D21" s="31">
        <f>SUM(D11:D20)</f>
        <v>1234770</v>
      </c>
      <c r="E21" s="32">
        <f>SUM(E11:E20)</f>
        <v>82696</v>
      </c>
      <c r="F21" s="30">
        <f>SUM(F11:F20)</f>
        <v>728644</v>
      </c>
      <c r="G21" s="31">
        <f t="shared" si="1"/>
        <v>811340</v>
      </c>
      <c r="H21" s="32">
        <f>SUM(H11:H20)</f>
        <v>21975</v>
      </c>
      <c r="I21" s="30">
        <f>SUM(I11:I20)</f>
        <v>538376</v>
      </c>
      <c r="J21" s="177">
        <f>SUM(J11:J20)</f>
        <v>560351</v>
      </c>
      <c r="K21" s="33">
        <f t="shared" si="0"/>
        <v>-0.3093511967855646</v>
      </c>
      <c r="M21" s="194"/>
    </row>
    <row r="22" spans="1:11" ht="12.75">
      <c r="A22" s="37"/>
      <c r="B22" s="40"/>
      <c r="C22" s="38"/>
      <c r="D22" s="39"/>
      <c r="E22" s="40"/>
      <c r="F22" s="38"/>
      <c r="G22" s="39"/>
      <c r="H22" s="40"/>
      <c r="I22" s="38"/>
      <c r="J22" s="39"/>
      <c r="K22" s="28"/>
    </row>
    <row r="23" spans="1:13" ht="12.75">
      <c r="A23" s="29" t="s">
        <v>22</v>
      </c>
      <c r="B23" s="43">
        <v>1091448</v>
      </c>
      <c r="C23" s="41">
        <v>981410</v>
      </c>
      <c r="D23" s="42">
        <f>+C23+B23</f>
        <v>2072858</v>
      </c>
      <c r="E23" s="43">
        <v>1384189</v>
      </c>
      <c r="F23" s="41">
        <v>1017285</v>
      </c>
      <c r="G23" s="42">
        <f>+F23+E23</f>
        <v>2401474</v>
      </c>
      <c r="H23" s="30">
        <v>1367263</v>
      </c>
      <c r="I23" s="30">
        <v>1054058</v>
      </c>
      <c r="J23" s="189">
        <f>+I23+H23</f>
        <v>2421321</v>
      </c>
      <c r="K23" s="33">
        <f t="shared" si="0"/>
        <v>0.008264507548280764</v>
      </c>
      <c r="M23" s="194"/>
    </row>
    <row r="24" spans="1:13" ht="12.75">
      <c r="A24" s="44"/>
      <c r="B24" s="21"/>
      <c r="C24" s="19"/>
      <c r="D24" s="20"/>
      <c r="E24" s="21"/>
      <c r="F24" s="19"/>
      <c r="G24" s="20"/>
      <c r="H24" s="21"/>
      <c r="I24" s="19"/>
      <c r="J24" s="20"/>
      <c r="K24" s="28"/>
      <c r="M24" s="194"/>
    </row>
    <row r="25" spans="1:13" ht="12.75">
      <c r="A25" s="29" t="s">
        <v>23</v>
      </c>
      <c r="B25" s="43">
        <v>507645</v>
      </c>
      <c r="C25" s="41">
        <v>309798</v>
      </c>
      <c r="D25" s="42">
        <f>+C25+B25</f>
        <v>817443</v>
      </c>
      <c r="E25" s="43">
        <v>497870</v>
      </c>
      <c r="F25" s="41">
        <v>345550</v>
      </c>
      <c r="G25" s="42">
        <f>+F25+E25</f>
        <v>843420</v>
      </c>
      <c r="H25" s="30">
        <v>526276</v>
      </c>
      <c r="I25" s="30">
        <v>398204</v>
      </c>
      <c r="J25" s="189">
        <f>+I25+H25</f>
        <v>924480</v>
      </c>
      <c r="K25" s="33">
        <f t="shared" si="0"/>
        <v>0.09610870029166962</v>
      </c>
      <c r="M25" s="194"/>
    </row>
    <row r="26" spans="1:11" ht="12.75">
      <c r="A26" s="45"/>
      <c r="B26" s="48"/>
      <c r="C26" s="46"/>
      <c r="D26" s="47"/>
      <c r="E26" s="48"/>
      <c r="F26" s="46"/>
      <c r="G26" s="47"/>
      <c r="H26" s="40"/>
      <c r="I26" s="38"/>
      <c r="J26" s="47"/>
      <c r="K26" s="28"/>
    </row>
    <row r="27" spans="1:11" ht="15.75" thickBot="1">
      <c r="A27" s="49" t="s">
        <v>24</v>
      </c>
      <c r="B27" s="51">
        <f>+B25+B23+B21+B9</f>
        <v>2664030</v>
      </c>
      <c r="C27" s="50">
        <f>+C25+C23+C21+C9</f>
        <v>6108926</v>
      </c>
      <c r="D27" s="52">
        <f>+D25+D23+D21+D9</f>
        <v>8772956</v>
      </c>
      <c r="E27" s="53">
        <f>+E25+E23+E21+E9</f>
        <v>2849308</v>
      </c>
      <c r="F27" s="50">
        <f>+F25+F23+F21+F9</f>
        <v>5671215</v>
      </c>
      <c r="G27" s="52">
        <f>+F27+E27</f>
        <v>8520523</v>
      </c>
      <c r="H27" s="53">
        <f>+H25+H23+H21+H9</f>
        <v>2872374</v>
      </c>
      <c r="I27" s="50">
        <f>+I25+I23+I21+I9</f>
        <v>5540654</v>
      </c>
      <c r="J27" s="52">
        <f>+I27+H27</f>
        <v>8413028</v>
      </c>
      <c r="K27" s="54">
        <f t="shared" si="0"/>
        <v>-0.012616009604105288</v>
      </c>
    </row>
    <row r="28" spans="1:11" ht="12.75">
      <c r="A28" s="55"/>
      <c r="B28" s="57"/>
      <c r="C28" s="58"/>
      <c r="D28" s="56"/>
      <c r="E28" s="57"/>
      <c r="F28" s="58"/>
      <c r="G28" s="56"/>
      <c r="H28" s="57"/>
      <c r="I28" s="178"/>
      <c r="J28" s="56"/>
      <c r="K28" s="59"/>
    </row>
    <row r="29" spans="1:11" ht="12.75">
      <c r="A29" s="60" t="s">
        <v>25</v>
      </c>
      <c r="B29" s="62"/>
      <c r="C29" s="62"/>
      <c r="D29" s="61"/>
      <c r="E29" s="62"/>
      <c r="F29" s="62"/>
      <c r="G29" s="61"/>
      <c r="H29" s="62"/>
      <c r="I29" s="179"/>
      <c r="J29" s="61"/>
      <c r="K29" s="63"/>
    </row>
    <row r="30" spans="1:11" ht="12.75">
      <c r="A30" s="23" t="s">
        <v>26</v>
      </c>
      <c r="B30" s="27">
        <f>2551+1487</f>
        <v>4038</v>
      </c>
      <c r="C30" s="25">
        <f>3679+7277</f>
        <v>10956</v>
      </c>
      <c r="D30" s="26">
        <f>+C30+B30</f>
        <v>14994</v>
      </c>
      <c r="E30" s="27">
        <f>2853+1637</f>
        <v>4490</v>
      </c>
      <c r="F30" s="25">
        <f>5368+4762</f>
        <v>10130</v>
      </c>
      <c r="G30" s="26">
        <f>+F30+E30</f>
        <v>14620</v>
      </c>
      <c r="H30" s="27">
        <f>2519+2324</f>
        <v>4843</v>
      </c>
      <c r="I30" s="25">
        <f>2442+6546</f>
        <v>8988</v>
      </c>
      <c r="J30" s="26">
        <f>+I30+H30</f>
        <v>13831</v>
      </c>
      <c r="K30" s="28">
        <f>+(J30-G30)/G30</f>
        <v>-0.0539671682626539</v>
      </c>
    </row>
    <row r="31" spans="1:11" ht="12.75">
      <c r="A31" s="23" t="s">
        <v>27</v>
      </c>
      <c r="B31" s="27">
        <f>12368+17451</f>
        <v>29819</v>
      </c>
      <c r="C31" s="25">
        <f>10897+11789</f>
        <v>22686</v>
      </c>
      <c r="D31" s="26">
        <f>+C31+B31</f>
        <v>52505</v>
      </c>
      <c r="E31" s="27">
        <f>14367+17455+76</f>
        <v>31898</v>
      </c>
      <c r="F31" s="25">
        <f>11783+14158+15</f>
        <v>25956</v>
      </c>
      <c r="G31" s="26">
        <f>+F31+E31</f>
        <v>57854</v>
      </c>
      <c r="H31" s="27">
        <f>12129+20372</f>
        <v>32501</v>
      </c>
      <c r="I31" s="25">
        <f>12998+16051</f>
        <v>29049</v>
      </c>
      <c r="J31" s="26">
        <f>+I31+H31</f>
        <v>61550</v>
      </c>
      <c r="K31" s="28">
        <f>+(J31-G31)/G31</f>
        <v>0.06388495177515816</v>
      </c>
    </row>
    <row r="32" spans="1:11" ht="12.75">
      <c r="A32" s="64" t="s">
        <v>28</v>
      </c>
      <c r="B32" s="66">
        <f>SUM(B30:B31)</f>
        <v>33857</v>
      </c>
      <c r="C32" s="65">
        <f>SUM(C30:C31)</f>
        <v>33642</v>
      </c>
      <c r="D32" s="67">
        <f>+C32+B32</f>
        <v>67499</v>
      </c>
      <c r="E32" s="27">
        <f aca="true" t="shared" si="4" ref="E32:J32">+E31+E30</f>
        <v>36388</v>
      </c>
      <c r="F32" s="25">
        <f t="shared" si="4"/>
        <v>36086</v>
      </c>
      <c r="G32" s="188">
        <f t="shared" si="4"/>
        <v>72474</v>
      </c>
      <c r="H32" s="27">
        <f t="shared" si="4"/>
        <v>37344</v>
      </c>
      <c r="I32" s="25">
        <f t="shared" si="4"/>
        <v>38037</v>
      </c>
      <c r="J32" s="188">
        <f t="shared" si="4"/>
        <v>75381</v>
      </c>
      <c r="K32" s="69">
        <f>+(J32-G32)/G32</f>
        <v>0.04011093633578939</v>
      </c>
    </row>
    <row r="33" spans="1:11" ht="12.75">
      <c r="A33" s="70"/>
      <c r="B33" s="68"/>
      <c r="C33" s="68"/>
      <c r="D33" s="26"/>
      <c r="E33" s="27"/>
      <c r="F33" s="27"/>
      <c r="G33" s="26"/>
      <c r="H33" s="27"/>
      <c r="I33" s="27"/>
      <c r="J33" s="26"/>
      <c r="K33" s="28"/>
    </row>
    <row r="34" spans="1:11" ht="15">
      <c r="A34" s="71" t="s">
        <v>29</v>
      </c>
      <c r="B34" s="73">
        <v>52795</v>
      </c>
      <c r="C34" s="72">
        <v>52708</v>
      </c>
      <c r="D34" s="74">
        <f>+C34+B34</f>
        <v>105503</v>
      </c>
      <c r="E34" s="73">
        <v>55404</v>
      </c>
      <c r="F34" s="72">
        <v>54991</v>
      </c>
      <c r="G34" s="74">
        <f>+F34+E34</f>
        <v>110395</v>
      </c>
      <c r="H34" s="73">
        <v>60040</v>
      </c>
      <c r="I34" s="72">
        <v>60634</v>
      </c>
      <c r="J34" s="74">
        <f>+I34+H34</f>
        <v>120674</v>
      </c>
      <c r="K34" s="75">
        <f t="shared" si="0"/>
        <v>0.09311110104624304</v>
      </c>
    </row>
    <row r="35" spans="1:11" ht="12.75">
      <c r="A35" s="76" t="s">
        <v>30</v>
      </c>
      <c r="B35" s="78">
        <f>31+(2*2)</f>
        <v>35</v>
      </c>
      <c r="C35" s="77">
        <v>0</v>
      </c>
      <c r="D35" s="79">
        <f>+C35+B35</f>
        <v>35</v>
      </c>
      <c r="E35" s="80"/>
      <c r="F35" s="81"/>
      <c r="G35" s="79"/>
      <c r="H35" s="180"/>
      <c r="I35" s="181"/>
      <c r="J35" s="79"/>
      <c r="K35" s="82"/>
    </row>
    <row r="36" spans="1:11" ht="12.75">
      <c r="A36" s="45" t="s">
        <v>31</v>
      </c>
      <c r="B36" s="84">
        <f aca="true" t="shared" si="5" ref="B36:G36">+B35+B34</f>
        <v>52830</v>
      </c>
      <c r="C36" s="83">
        <f t="shared" si="5"/>
        <v>52708</v>
      </c>
      <c r="D36" s="85">
        <f t="shared" si="5"/>
        <v>105538</v>
      </c>
      <c r="E36" s="84">
        <f t="shared" si="5"/>
        <v>55404</v>
      </c>
      <c r="F36" s="83">
        <f t="shared" si="5"/>
        <v>54991</v>
      </c>
      <c r="G36" s="85">
        <f t="shared" si="5"/>
        <v>110395</v>
      </c>
      <c r="H36" s="182">
        <f>+H35+H34</f>
        <v>60040</v>
      </c>
      <c r="I36" s="83">
        <f>+I35+I34</f>
        <v>60634</v>
      </c>
      <c r="J36" s="85">
        <f>+J35+J34</f>
        <v>120674</v>
      </c>
      <c r="K36" s="86">
        <f t="shared" si="0"/>
        <v>0.09311110104624304</v>
      </c>
    </row>
    <row r="37" spans="1:11" ht="13.5" thickBot="1">
      <c r="A37" s="87"/>
      <c r="B37" s="90"/>
      <c r="C37" s="88"/>
      <c r="D37" s="89"/>
      <c r="E37" s="90"/>
      <c r="F37" s="88"/>
      <c r="G37" s="89"/>
      <c r="H37" s="183"/>
      <c r="I37" s="184"/>
      <c r="J37" s="89"/>
      <c r="K37" s="91"/>
    </row>
    <row r="38" spans="1:11" ht="12.75">
      <c r="A38" s="92" t="s">
        <v>32</v>
      </c>
      <c r="B38" s="95">
        <v>189573</v>
      </c>
      <c r="C38" s="93">
        <v>153692</v>
      </c>
      <c r="D38" s="94">
        <f>+C38+B38</f>
        <v>343265</v>
      </c>
      <c r="E38" s="95">
        <v>179746</v>
      </c>
      <c r="F38" s="93">
        <v>152287</v>
      </c>
      <c r="G38" s="94">
        <f>+F38+E38</f>
        <v>332033</v>
      </c>
      <c r="H38" s="95">
        <v>158008</v>
      </c>
      <c r="I38" s="93">
        <v>135684</v>
      </c>
      <c r="J38" s="94">
        <f>+I38+H38</f>
        <v>293692</v>
      </c>
      <c r="K38" s="96">
        <f t="shared" si="0"/>
        <v>-0.11547346197516511</v>
      </c>
    </row>
    <row r="39" spans="1:11" ht="12.75">
      <c r="A39" s="97"/>
      <c r="B39" s="100"/>
      <c r="C39" s="101"/>
      <c r="D39" s="99"/>
      <c r="E39" s="102"/>
      <c r="F39" s="98"/>
      <c r="G39" s="99"/>
      <c r="H39" s="100"/>
      <c r="I39" s="101"/>
      <c r="J39" s="99"/>
      <c r="K39" s="28"/>
    </row>
    <row r="40" spans="1:11" ht="12.75">
      <c r="A40" s="103" t="s">
        <v>33</v>
      </c>
      <c r="B40" s="27">
        <v>82673</v>
      </c>
      <c r="C40" s="25">
        <v>77585</v>
      </c>
      <c r="D40" s="26">
        <f>+C40+B40</f>
        <v>160258</v>
      </c>
      <c r="E40" s="27">
        <v>71515</v>
      </c>
      <c r="F40" s="25">
        <v>67735</v>
      </c>
      <c r="G40" s="26">
        <v>139250</v>
      </c>
      <c r="H40" s="27">
        <v>65921</v>
      </c>
      <c r="I40" s="25">
        <v>60438</v>
      </c>
      <c r="J40" s="26">
        <f aca="true" t="shared" si="6" ref="J40:J45">+I40+H40</f>
        <v>126359</v>
      </c>
      <c r="K40" s="28">
        <f t="shared" si="0"/>
        <v>-0.09257450628366248</v>
      </c>
    </row>
    <row r="41" spans="1:11" ht="12.75">
      <c r="A41" s="103" t="s">
        <v>34</v>
      </c>
      <c r="B41" s="27">
        <v>5558</v>
      </c>
      <c r="C41" s="25">
        <v>5653</v>
      </c>
      <c r="D41" s="26">
        <f>+C41+B41</f>
        <v>11211</v>
      </c>
      <c r="E41" s="27">
        <v>5633</v>
      </c>
      <c r="F41" s="25">
        <v>5780</v>
      </c>
      <c r="G41" s="26">
        <f>+F41+E41</f>
        <v>11413</v>
      </c>
      <c r="H41" s="27">
        <v>5900</v>
      </c>
      <c r="I41" s="25">
        <v>6393</v>
      </c>
      <c r="J41" s="26">
        <f t="shared" si="6"/>
        <v>12293</v>
      </c>
      <c r="K41" s="28">
        <f t="shared" si="0"/>
        <v>0.07710505563830719</v>
      </c>
    </row>
    <row r="42" spans="1:11" ht="12.75">
      <c r="A42" s="103" t="s">
        <v>35</v>
      </c>
      <c r="B42" s="27">
        <v>1566</v>
      </c>
      <c r="C42" s="25">
        <v>1217</v>
      </c>
      <c r="D42" s="26">
        <f>+C42+B42</f>
        <v>2783</v>
      </c>
      <c r="E42" s="27">
        <v>750</v>
      </c>
      <c r="F42" s="25">
        <v>693</v>
      </c>
      <c r="G42" s="26">
        <f>+F42+E42</f>
        <v>1443</v>
      </c>
      <c r="H42" s="27">
        <v>852</v>
      </c>
      <c r="I42" s="25">
        <v>687</v>
      </c>
      <c r="J42" s="26">
        <f t="shared" si="6"/>
        <v>1539</v>
      </c>
      <c r="K42" s="28">
        <f t="shared" si="0"/>
        <v>0.06652806652806653</v>
      </c>
    </row>
    <row r="43" spans="1:11" ht="12.75">
      <c r="A43" s="103" t="s">
        <v>36</v>
      </c>
      <c r="B43" s="27">
        <v>26</v>
      </c>
      <c r="C43" s="25">
        <v>41</v>
      </c>
      <c r="D43" s="26">
        <f>+C43+B43</f>
        <v>67</v>
      </c>
      <c r="E43" s="27">
        <v>44</v>
      </c>
      <c r="F43" s="25">
        <v>67</v>
      </c>
      <c r="G43" s="26">
        <f>+F43+E43</f>
        <v>111</v>
      </c>
      <c r="H43" s="27">
        <v>45</v>
      </c>
      <c r="I43" s="25">
        <v>57</v>
      </c>
      <c r="J43" s="26">
        <f t="shared" si="6"/>
        <v>102</v>
      </c>
      <c r="K43" s="28">
        <f t="shared" si="0"/>
        <v>-0.08108108108108109</v>
      </c>
    </row>
    <row r="44" spans="1:11" ht="12.75">
      <c r="A44" s="103" t="s">
        <v>37</v>
      </c>
      <c r="B44" s="24">
        <v>48</v>
      </c>
      <c r="C44" s="25">
        <v>35</v>
      </c>
      <c r="D44" s="26">
        <f>+C44+B44</f>
        <v>83</v>
      </c>
      <c r="E44" s="27">
        <v>9</v>
      </c>
      <c r="F44" s="25">
        <v>1</v>
      </c>
      <c r="G44" s="26">
        <f>+F44+E44</f>
        <v>10</v>
      </c>
      <c r="H44" s="27">
        <v>0</v>
      </c>
      <c r="I44" s="25">
        <v>0</v>
      </c>
      <c r="J44" s="26">
        <f t="shared" si="6"/>
        <v>0</v>
      </c>
      <c r="K44" s="28">
        <f t="shared" si="0"/>
        <v>-1</v>
      </c>
    </row>
    <row r="45" spans="1:11" ht="15">
      <c r="A45" s="104" t="s">
        <v>38</v>
      </c>
      <c r="B45" s="105">
        <f>SUM(B40:B44)</f>
        <v>89871</v>
      </c>
      <c r="C45" s="106">
        <f>SUM(C40:C44)</f>
        <v>84531</v>
      </c>
      <c r="D45" s="107">
        <f>SUM(D40:D44)</f>
        <v>174402</v>
      </c>
      <c r="E45" s="108">
        <f>SUM(E40:E44)</f>
        <v>77951</v>
      </c>
      <c r="F45" s="106">
        <f>SUM(F40:F44)</f>
        <v>74276</v>
      </c>
      <c r="G45" s="67">
        <f>+F45+E45</f>
        <v>152227</v>
      </c>
      <c r="H45" s="27">
        <f>SUM(H40:H44)</f>
        <v>72718</v>
      </c>
      <c r="I45" s="25">
        <f>SUM(I40:I44)</f>
        <v>67575</v>
      </c>
      <c r="J45" s="67">
        <f t="shared" si="6"/>
        <v>140293</v>
      </c>
      <c r="K45" s="28">
        <f t="shared" si="0"/>
        <v>-0.07839607953910936</v>
      </c>
    </row>
    <row r="46" spans="1:11" ht="12.75">
      <c r="A46" s="109"/>
      <c r="B46" s="112"/>
      <c r="C46" s="66"/>
      <c r="D46" s="113"/>
      <c r="E46" s="111"/>
      <c r="F46" s="110"/>
      <c r="G46" s="113"/>
      <c r="H46" s="116"/>
      <c r="I46" s="115"/>
      <c r="J46" s="113"/>
      <c r="K46" s="28"/>
    </row>
    <row r="47" spans="1:11" ht="12.75">
      <c r="A47" s="114" t="s">
        <v>39</v>
      </c>
      <c r="B47" s="112">
        <v>8169</v>
      </c>
      <c r="C47" s="115">
        <v>5904</v>
      </c>
      <c r="D47" s="117">
        <f>+C47+B47</f>
        <v>14073</v>
      </c>
      <c r="E47" s="116">
        <v>9308</v>
      </c>
      <c r="F47" s="115">
        <v>7140</v>
      </c>
      <c r="G47" s="117">
        <f>+F47+E47</f>
        <v>16448</v>
      </c>
      <c r="H47" s="116">
        <v>10218</v>
      </c>
      <c r="I47" s="115">
        <v>7612</v>
      </c>
      <c r="J47" s="117">
        <f>+I47+H47</f>
        <v>17830</v>
      </c>
      <c r="K47" s="28">
        <f t="shared" si="0"/>
        <v>0.08402237354085604</v>
      </c>
    </row>
    <row r="48" spans="1:11" ht="12.75">
      <c r="A48" s="114" t="s">
        <v>40</v>
      </c>
      <c r="B48" s="112">
        <v>735</v>
      </c>
      <c r="C48" s="115">
        <v>706</v>
      </c>
      <c r="D48" s="117">
        <f>+C48+B48</f>
        <v>1441</v>
      </c>
      <c r="E48" s="116">
        <v>329</v>
      </c>
      <c r="F48" s="115">
        <v>327</v>
      </c>
      <c r="G48" s="117">
        <f>+F48+E48</f>
        <v>656</v>
      </c>
      <c r="H48" s="116">
        <v>379</v>
      </c>
      <c r="I48" s="115">
        <v>406</v>
      </c>
      <c r="J48" s="117">
        <f>+I48+H48</f>
        <v>785</v>
      </c>
      <c r="K48" s="28">
        <f t="shared" si="0"/>
        <v>0.19664634146341464</v>
      </c>
    </row>
    <row r="49" spans="1:11" ht="15.75" thickBot="1">
      <c r="A49" s="118" t="s">
        <v>41</v>
      </c>
      <c r="B49" s="119">
        <f>SUM(B47:B48)</f>
        <v>8904</v>
      </c>
      <c r="C49" s="120">
        <f>SUM(C47:C48)</f>
        <v>6610</v>
      </c>
      <c r="D49" s="113">
        <f>+C49+B49</f>
        <v>15514</v>
      </c>
      <c r="E49" s="121">
        <f>+E48+E47</f>
        <v>9637</v>
      </c>
      <c r="F49" s="122">
        <f>+F48+F47</f>
        <v>7467</v>
      </c>
      <c r="G49" s="123">
        <f>+F49+E49</f>
        <v>17104</v>
      </c>
      <c r="H49" s="121">
        <f>+H48+H47</f>
        <v>10597</v>
      </c>
      <c r="I49" s="122">
        <f>+I48+I47</f>
        <v>8018</v>
      </c>
      <c r="J49" s="123">
        <f>+I49+H49</f>
        <v>18615</v>
      </c>
      <c r="K49" s="82">
        <f t="shared" si="0"/>
        <v>0.08834190832553789</v>
      </c>
    </row>
    <row r="50" spans="1:11" ht="15.75" thickBot="1">
      <c r="A50" s="124" t="s">
        <v>42</v>
      </c>
      <c r="B50" s="125">
        <f aca="true" t="shared" si="7" ref="B50:G50">+B49+B45</f>
        <v>98775</v>
      </c>
      <c r="C50" s="126">
        <f t="shared" si="7"/>
        <v>91141</v>
      </c>
      <c r="D50" s="127">
        <f t="shared" si="7"/>
        <v>189916</v>
      </c>
      <c r="E50" s="125">
        <f t="shared" si="7"/>
        <v>87588</v>
      </c>
      <c r="F50" s="126">
        <f t="shared" si="7"/>
        <v>81743</v>
      </c>
      <c r="G50" s="127">
        <f t="shared" si="7"/>
        <v>169331</v>
      </c>
      <c r="H50" s="185">
        <f>+H49+H45</f>
        <v>83315</v>
      </c>
      <c r="I50" s="126">
        <f>+I49+I45</f>
        <v>75593</v>
      </c>
      <c r="J50" s="127">
        <f>+J49+J45</f>
        <v>158908</v>
      </c>
      <c r="K50" s="128">
        <f t="shared" si="0"/>
        <v>-0.06155399779130815</v>
      </c>
    </row>
    <row r="51" spans="1:11" ht="15">
      <c r="A51" s="129"/>
      <c r="B51" s="130"/>
      <c r="C51" s="131"/>
      <c r="D51" s="133"/>
      <c r="E51" s="132"/>
      <c r="F51" s="134"/>
      <c r="G51" s="133"/>
      <c r="H51" s="186"/>
      <c r="I51" s="131"/>
      <c r="J51" s="133"/>
      <c r="K51" s="135"/>
    </row>
    <row r="52" spans="1:11" ht="12.75">
      <c r="A52" s="103" t="s">
        <v>43</v>
      </c>
      <c r="B52" s="24">
        <v>580319</v>
      </c>
      <c r="C52" s="25">
        <v>536620</v>
      </c>
      <c r="D52" s="26">
        <f>+C52+B52</f>
        <v>1116939</v>
      </c>
      <c r="E52" s="27">
        <v>563630</v>
      </c>
      <c r="F52" s="25">
        <v>530918</v>
      </c>
      <c r="G52" s="26">
        <f>+F52+E52</f>
        <v>1094548</v>
      </c>
      <c r="H52" s="27">
        <v>501217</v>
      </c>
      <c r="I52" s="25">
        <v>464605</v>
      </c>
      <c r="J52" s="26">
        <f>+I52+H52</f>
        <v>965822</v>
      </c>
      <c r="K52" s="28">
        <f t="shared" si="0"/>
        <v>-0.11760653712765452</v>
      </c>
    </row>
    <row r="53" spans="1:11" ht="12.75">
      <c r="A53" s="136" t="s">
        <v>44</v>
      </c>
      <c r="B53" s="137">
        <v>146429</v>
      </c>
      <c r="C53" s="138">
        <v>157041</v>
      </c>
      <c r="D53" s="140">
        <f>+C53+B53</f>
        <v>303470</v>
      </c>
      <c r="E53" s="139">
        <v>178635</v>
      </c>
      <c r="F53" s="138">
        <v>186347</v>
      </c>
      <c r="G53" s="26">
        <f>+F53+E53</f>
        <v>364982</v>
      </c>
      <c r="H53" s="27">
        <v>195290</v>
      </c>
      <c r="I53" s="25">
        <v>196423</v>
      </c>
      <c r="J53" s="26">
        <f>+I53+H53</f>
        <v>391713</v>
      </c>
      <c r="K53" s="28">
        <f t="shared" si="0"/>
        <v>0.073239228235913</v>
      </c>
    </row>
    <row r="54" spans="1:11" ht="12.75">
      <c r="A54" s="136" t="s">
        <v>45</v>
      </c>
      <c r="B54" s="137">
        <v>22034</v>
      </c>
      <c r="C54" s="138">
        <v>26566</v>
      </c>
      <c r="D54" s="140">
        <f>+C54+B54</f>
        <v>48600</v>
      </c>
      <c r="E54" s="139">
        <v>18775</v>
      </c>
      <c r="F54" s="138">
        <v>18344</v>
      </c>
      <c r="G54" s="26">
        <f>+F54+E54</f>
        <v>37119</v>
      </c>
      <c r="H54" s="27">
        <v>19305</v>
      </c>
      <c r="I54" s="25">
        <v>20717</v>
      </c>
      <c r="J54" s="26">
        <f>+I54+H54</f>
        <v>40022</v>
      </c>
      <c r="K54" s="28">
        <f t="shared" si="0"/>
        <v>0.07820792586007166</v>
      </c>
    </row>
    <row r="55" spans="1:11" ht="12.75">
      <c r="A55" s="136" t="s">
        <v>46</v>
      </c>
      <c r="B55" s="137">
        <v>7138</v>
      </c>
      <c r="C55" s="138">
        <v>8242</v>
      </c>
      <c r="D55" s="140">
        <f>+C55+B55</f>
        <v>15380</v>
      </c>
      <c r="E55" s="139">
        <v>6373</v>
      </c>
      <c r="F55" s="138">
        <v>6921</v>
      </c>
      <c r="G55" s="26">
        <f>+F55+E55</f>
        <v>13294</v>
      </c>
      <c r="H55" s="27">
        <v>5728</v>
      </c>
      <c r="I55" s="25">
        <v>5781</v>
      </c>
      <c r="J55" s="26">
        <f>+I55+H55</f>
        <v>11509</v>
      </c>
      <c r="K55" s="28">
        <f t="shared" si="0"/>
        <v>-0.13427109974424553</v>
      </c>
    </row>
    <row r="56" spans="1:11" ht="12.75">
      <c r="A56" s="136" t="s">
        <v>47</v>
      </c>
      <c r="B56" s="137">
        <v>6986</v>
      </c>
      <c r="C56" s="138">
        <v>5587</v>
      </c>
      <c r="D56" s="140">
        <f>+C56+B56</f>
        <v>12573</v>
      </c>
      <c r="E56" s="139">
        <f>4305+416</f>
        <v>4721</v>
      </c>
      <c r="F56" s="138">
        <f>4228+71</f>
        <v>4299</v>
      </c>
      <c r="G56" s="26">
        <f>+F56+E56</f>
        <v>9020</v>
      </c>
      <c r="H56" s="27">
        <v>0</v>
      </c>
      <c r="I56" s="25">
        <v>0</v>
      </c>
      <c r="J56" s="26">
        <f>+I56+H56</f>
        <v>0</v>
      </c>
      <c r="K56" s="28">
        <f t="shared" si="0"/>
        <v>-1</v>
      </c>
    </row>
    <row r="57" spans="1:11" ht="12.75">
      <c r="A57" s="141" t="s">
        <v>48</v>
      </c>
      <c r="B57" s="142">
        <f aca="true" t="shared" si="8" ref="B57:G57">SUM(B52:B56)</f>
        <v>762906</v>
      </c>
      <c r="C57" s="143">
        <f t="shared" si="8"/>
        <v>734056</v>
      </c>
      <c r="D57" s="144">
        <f t="shared" si="8"/>
        <v>1496962</v>
      </c>
      <c r="E57" s="142">
        <f t="shared" si="8"/>
        <v>772134</v>
      </c>
      <c r="F57" s="143">
        <f t="shared" si="8"/>
        <v>746829</v>
      </c>
      <c r="G57" s="144">
        <f t="shared" si="8"/>
        <v>1518963</v>
      </c>
      <c r="H57" s="145">
        <f>SUM(H52:H56)</f>
        <v>721540</v>
      </c>
      <c r="I57" s="143">
        <f>SUM(I52:I56)</f>
        <v>687526</v>
      </c>
      <c r="J57" s="191">
        <f>SUM(J52:J56)</f>
        <v>1409066</v>
      </c>
      <c r="K57" s="192">
        <f>+(J57-G57)/G57</f>
        <v>-0.07235001774236766</v>
      </c>
    </row>
    <row r="58" spans="1:13" ht="12.75">
      <c r="A58" s="141" t="s">
        <v>49</v>
      </c>
      <c r="B58" s="142">
        <v>12342</v>
      </c>
      <c r="C58" s="143">
        <v>10371</v>
      </c>
      <c r="D58" s="144">
        <f>+C58+B58</f>
        <v>22713</v>
      </c>
      <c r="E58" s="145">
        <v>19315</v>
      </c>
      <c r="F58" s="143">
        <v>18711</v>
      </c>
      <c r="G58" s="144">
        <f>+F58+E58</f>
        <v>38026</v>
      </c>
      <c r="H58" s="145">
        <v>22757</v>
      </c>
      <c r="I58" s="143">
        <v>19272</v>
      </c>
      <c r="J58" s="191">
        <f>+I58+H58</f>
        <v>42029</v>
      </c>
      <c r="K58" s="192">
        <f t="shared" si="0"/>
        <v>0.10527007836743281</v>
      </c>
      <c r="M58" s="194"/>
    </row>
    <row r="59" spans="1:11" ht="13.5" thickBot="1">
      <c r="A59" s="146" t="s">
        <v>50</v>
      </c>
      <c r="B59" s="149"/>
      <c r="C59" s="150"/>
      <c r="D59" s="148">
        <v>52732</v>
      </c>
      <c r="E59" s="151"/>
      <c r="F59" s="147"/>
      <c r="G59" s="148">
        <v>97832</v>
      </c>
      <c r="H59" s="149"/>
      <c r="I59" s="150"/>
      <c r="J59" s="151">
        <v>102692</v>
      </c>
      <c r="K59" s="193">
        <f t="shared" si="0"/>
        <v>0.04967699730149644</v>
      </c>
    </row>
    <row r="60" spans="1:11" ht="15.75" thickBot="1">
      <c r="A60" s="152" t="s">
        <v>51</v>
      </c>
      <c r="B60" s="155"/>
      <c r="C60" s="156"/>
      <c r="D60" s="154">
        <f>+D59+D58+D57</f>
        <v>1572407</v>
      </c>
      <c r="E60" s="157"/>
      <c r="F60" s="153"/>
      <c r="G60" s="154">
        <f>+G59+G58+G57</f>
        <v>1654821</v>
      </c>
      <c r="H60" s="155"/>
      <c r="I60" s="156"/>
      <c r="J60" s="154">
        <f>+J59+J58+J57</f>
        <v>1553787</v>
      </c>
      <c r="K60" s="128">
        <f t="shared" si="0"/>
        <v>-0.061054337599051496</v>
      </c>
    </row>
    <row r="61" spans="1:11" ht="12.75">
      <c r="A61" s="158" t="s">
        <v>52</v>
      </c>
      <c r="B61" s="159">
        <v>2903</v>
      </c>
      <c r="C61" s="160">
        <v>2899</v>
      </c>
      <c r="D61" s="161">
        <f>+C61+B61</f>
        <v>5802</v>
      </c>
      <c r="E61" s="139">
        <v>2686</v>
      </c>
      <c r="F61" s="138">
        <v>2697</v>
      </c>
      <c r="G61" s="162">
        <f>+F61+E61</f>
        <v>5383</v>
      </c>
      <c r="H61" s="139">
        <v>2446</v>
      </c>
      <c r="I61" s="138">
        <v>2449</v>
      </c>
      <c r="J61" s="139">
        <f>+I61+H61</f>
        <v>4895</v>
      </c>
      <c r="K61" s="163">
        <f t="shared" si="0"/>
        <v>-0.09065576815901913</v>
      </c>
    </row>
    <row r="62" spans="1:11" ht="12.75">
      <c r="A62" s="164" t="s">
        <v>53</v>
      </c>
      <c r="B62" s="166">
        <v>28113507</v>
      </c>
      <c r="C62" s="165">
        <v>28064501</v>
      </c>
      <c r="D62" s="167">
        <f>+C62+B62</f>
        <v>56178008</v>
      </c>
      <c r="E62" s="27">
        <v>28009215</v>
      </c>
      <c r="F62" s="25">
        <v>28029139</v>
      </c>
      <c r="G62" s="168">
        <f>+F62+E62</f>
        <v>56038354</v>
      </c>
      <c r="H62" s="139">
        <v>25678171</v>
      </c>
      <c r="I62" s="138">
        <v>25714794</v>
      </c>
      <c r="J62" s="139">
        <f>+I62+H62</f>
        <v>51392965</v>
      </c>
      <c r="K62" s="163">
        <f t="shared" si="0"/>
        <v>-0.08289659971097652</v>
      </c>
    </row>
    <row r="63" spans="1:11" ht="13.5" thickBot="1">
      <c r="A63" s="169" t="s">
        <v>54</v>
      </c>
      <c r="B63" s="171">
        <v>61313251</v>
      </c>
      <c r="C63" s="170">
        <v>61248979</v>
      </c>
      <c r="D63" s="172">
        <f>+C63+B63</f>
        <v>122562230</v>
      </c>
      <c r="E63" s="173">
        <v>58694548</v>
      </c>
      <c r="F63" s="174">
        <v>58753550</v>
      </c>
      <c r="G63" s="175">
        <f>+F63+E63</f>
        <v>117448098</v>
      </c>
      <c r="H63" s="173">
        <v>54685993</v>
      </c>
      <c r="I63" s="174">
        <v>54769648</v>
      </c>
      <c r="J63" s="190">
        <f>+I63+H63</f>
        <v>109455641</v>
      </c>
      <c r="K63" s="176">
        <f t="shared" si="0"/>
        <v>-0.06805097005487479</v>
      </c>
    </row>
    <row r="64" spans="8:9" ht="12.75">
      <c r="H64" s="187"/>
      <c r="I64" s="187"/>
    </row>
    <row r="65" spans="8:9" ht="12.75">
      <c r="H65" s="187"/>
      <c r="I65" s="187"/>
    </row>
    <row r="66" spans="8:9" ht="12.75">
      <c r="H66" s="187"/>
      <c r="I66" s="187"/>
    </row>
    <row r="67" spans="8:9" ht="12.75">
      <c r="H67" s="187"/>
      <c r="I67" s="187"/>
    </row>
    <row r="68" spans="8:9" ht="12.75">
      <c r="H68" s="187"/>
      <c r="I68" s="187"/>
    </row>
    <row r="69" spans="8:9" ht="12.75">
      <c r="H69" s="187"/>
      <c r="I69" s="187"/>
    </row>
    <row r="70" spans="8:9" ht="12.75">
      <c r="H70" s="187"/>
      <c r="I70" s="187"/>
    </row>
    <row r="71" spans="8:9" ht="12.75">
      <c r="H71" s="187"/>
      <c r="I71" s="187"/>
    </row>
    <row r="72" spans="8:9" ht="12.75">
      <c r="H72" s="187"/>
      <c r="I72" s="187"/>
    </row>
    <row r="73" spans="8:9" ht="12.75">
      <c r="H73" s="187"/>
      <c r="I73" s="187"/>
    </row>
    <row r="74" spans="8:9" ht="12.75">
      <c r="H74" s="187"/>
      <c r="I74" s="187"/>
    </row>
    <row r="75" spans="8:9" ht="12.75">
      <c r="H75" s="187"/>
      <c r="I75" s="187"/>
    </row>
    <row r="76" spans="8:9" ht="12.75">
      <c r="H76" s="187"/>
      <c r="I76" s="187"/>
    </row>
    <row r="77" spans="8:9" ht="12.75">
      <c r="H77" s="187"/>
      <c r="I77" s="187"/>
    </row>
    <row r="78" spans="8:9" ht="12.75">
      <c r="H78" s="187"/>
      <c r="I78" s="187"/>
    </row>
    <row r="79" spans="8:9" ht="12.75">
      <c r="H79" s="187"/>
      <c r="I79" s="187"/>
    </row>
    <row r="80" spans="8:9" ht="12.75">
      <c r="H80" s="187"/>
      <c r="I80" s="187"/>
    </row>
    <row r="81" spans="8:9" ht="12.75">
      <c r="H81" s="187"/>
      <c r="I81" s="187"/>
    </row>
    <row r="82" spans="8:9" ht="12.75">
      <c r="H82" s="187"/>
      <c r="I82" s="187"/>
    </row>
    <row r="83" spans="8:9" ht="12.75">
      <c r="H83" s="187"/>
      <c r="I83" s="187"/>
    </row>
    <row r="84" spans="8:9" ht="12.75">
      <c r="H84" s="187"/>
      <c r="I84" s="187"/>
    </row>
    <row r="85" spans="8:9" ht="12.75">
      <c r="H85" s="187"/>
      <c r="I85" s="187"/>
    </row>
    <row r="86" spans="8:9" ht="12.75">
      <c r="H86" s="187"/>
      <c r="I86" s="187"/>
    </row>
    <row r="87" spans="8:9" ht="12.75">
      <c r="H87" s="187"/>
      <c r="I87" s="187"/>
    </row>
    <row r="88" spans="8:9" ht="12.75">
      <c r="H88" s="187"/>
      <c r="I88" s="187"/>
    </row>
    <row r="89" spans="8:9" ht="12.75">
      <c r="H89" s="187"/>
      <c r="I89" s="187"/>
    </row>
    <row r="90" spans="8:9" ht="12.75">
      <c r="H90" s="187"/>
      <c r="I90" s="187"/>
    </row>
    <row r="91" spans="8:9" ht="12.75">
      <c r="H91" s="187"/>
      <c r="I91" s="187"/>
    </row>
    <row r="92" spans="8:9" ht="12.75">
      <c r="H92" s="187"/>
      <c r="I92" s="187"/>
    </row>
    <row r="93" spans="8:9" ht="12.75">
      <c r="H93" s="187"/>
      <c r="I93" s="187"/>
    </row>
    <row r="94" spans="8:9" ht="12.75">
      <c r="H94" s="187"/>
      <c r="I94" s="187"/>
    </row>
    <row r="95" spans="8:9" ht="12.75">
      <c r="H95" s="187"/>
      <c r="I95" s="187"/>
    </row>
    <row r="96" spans="8:9" ht="12.75">
      <c r="H96" s="187"/>
      <c r="I96" s="187"/>
    </row>
    <row r="97" spans="8:9" ht="12.75">
      <c r="H97" s="187"/>
      <c r="I97" s="187"/>
    </row>
    <row r="98" spans="8:9" ht="12.75">
      <c r="H98" s="187"/>
      <c r="I98" s="187"/>
    </row>
    <row r="99" spans="8:9" ht="12.75">
      <c r="H99" s="187"/>
      <c r="I99" s="187"/>
    </row>
    <row r="100" spans="8:9" ht="12.75">
      <c r="H100" s="187"/>
      <c r="I100" s="187"/>
    </row>
    <row r="101" spans="8:9" ht="12.75">
      <c r="H101" s="187"/>
      <c r="I101" s="187"/>
    </row>
    <row r="102" spans="8:9" ht="12.75">
      <c r="H102" s="187"/>
      <c r="I102" s="187"/>
    </row>
    <row r="103" spans="8:9" ht="12.75">
      <c r="H103" s="187"/>
      <c r="I103" s="187"/>
    </row>
    <row r="104" spans="8:9" ht="12.75">
      <c r="H104" s="187"/>
      <c r="I104" s="187"/>
    </row>
    <row r="105" spans="8:9" ht="12.75">
      <c r="H105" s="187"/>
      <c r="I105" s="187"/>
    </row>
    <row r="106" spans="8:9" ht="12.75">
      <c r="H106" s="187"/>
      <c r="I106" s="187"/>
    </row>
    <row r="107" spans="8:9" ht="12.75">
      <c r="H107" s="187"/>
      <c r="I107" s="187"/>
    </row>
    <row r="108" spans="8:9" ht="12.75">
      <c r="H108" s="187"/>
      <c r="I108" s="187"/>
    </row>
    <row r="109" spans="8:9" ht="12.75">
      <c r="H109" s="187"/>
      <c r="I109" s="187"/>
    </row>
    <row r="110" spans="8:9" ht="12.75">
      <c r="H110" s="187"/>
      <c r="I110" s="187"/>
    </row>
    <row r="111" spans="8:9" ht="12.75">
      <c r="H111" s="187"/>
      <c r="I111" s="187"/>
    </row>
    <row r="112" spans="8:9" ht="12.75">
      <c r="H112" s="187"/>
      <c r="I112" s="187"/>
    </row>
    <row r="113" spans="8:9" ht="12.75">
      <c r="H113" s="187"/>
      <c r="I113" s="187"/>
    </row>
    <row r="114" spans="8:9" ht="12.75">
      <c r="H114" s="187"/>
      <c r="I114" s="187"/>
    </row>
    <row r="115" spans="8:9" ht="12.75">
      <c r="H115" s="187"/>
      <c r="I115" s="187"/>
    </row>
    <row r="116" spans="8:9" ht="12.75">
      <c r="H116" s="187"/>
      <c r="I116" s="187"/>
    </row>
    <row r="117" spans="8:9" ht="12.75">
      <c r="H117" s="187"/>
      <c r="I117" s="187"/>
    </row>
    <row r="118" spans="8:9" ht="12.75">
      <c r="H118" s="187"/>
      <c r="I118" s="187"/>
    </row>
    <row r="119" spans="8:9" ht="12.75">
      <c r="H119" s="187"/>
      <c r="I119" s="187"/>
    </row>
    <row r="120" spans="8:9" ht="12.75">
      <c r="H120" s="187"/>
      <c r="I120" s="187"/>
    </row>
    <row r="121" spans="8:9" ht="12.75">
      <c r="H121" s="187"/>
      <c r="I121" s="187"/>
    </row>
    <row r="122" spans="8:9" ht="12.75">
      <c r="H122" s="187"/>
      <c r="I122" s="187"/>
    </row>
    <row r="123" spans="8:9" ht="12.75">
      <c r="H123" s="187"/>
      <c r="I123" s="187"/>
    </row>
    <row r="124" spans="8:9" ht="12.75">
      <c r="H124" s="187"/>
      <c r="I124" s="187"/>
    </row>
    <row r="125" spans="8:9" ht="12.75">
      <c r="H125" s="187"/>
      <c r="I125" s="187"/>
    </row>
    <row r="126" spans="8:9" ht="12.75">
      <c r="H126" s="187"/>
      <c r="I126" s="187"/>
    </row>
    <row r="127" spans="8:9" ht="12.75">
      <c r="H127" s="187"/>
      <c r="I127" s="187"/>
    </row>
    <row r="128" spans="8:9" ht="12.75">
      <c r="H128" s="187"/>
      <c r="I128" s="187"/>
    </row>
    <row r="129" spans="8:9" ht="12.75">
      <c r="H129" s="187"/>
      <c r="I129" s="187"/>
    </row>
    <row r="130" spans="8:9" ht="12.75">
      <c r="H130" s="187"/>
      <c r="I130" s="187"/>
    </row>
    <row r="131" spans="8:9" ht="12.75">
      <c r="H131" s="187"/>
      <c r="I131" s="187"/>
    </row>
    <row r="132" spans="8:9" ht="12.75">
      <c r="H132" s="187"/>
      <c r="I132" s="187"/>
    </row>
    <row r="133" spans="8:9" ht="12.75">
      <c r="H133" s="187"/>
      <c r="I133" s="187"/>
    </row>
    <row r="134" spans="8:9" ht="12.75">
      <c r="H134" s="187"/>
      <c r="I134" s="187"/>
    </row>
    <row r="135" spans="8:9" ht="12.75">
      <c r="H135" s="187"/>
      <c r="I135" s="187"/>
    </row>
    <row r="136" spans="8:9" ht="12.75">
      <c r="H136" s="187"/>
      <c r="I136" s="187"/>
    </row>
    <row r="137" spans="8:9" ht="12.75">
      <c r="H137" s="187"/>
      <c r="I137" s="187"/>
    </row>
    <row r="138" spans="8:9" ht="12.75">
      <c r="H138" s="187"/>
      <c r="I138" s="187"/>
    </row>
    <row r="139" spans="8:9" ht="12.75">
      <c r="H139" s="187"/>
      <c r="I139" s="187"/>
    </row>
    <row r="140" spans="8:9" ht="12.75">
      <c r="H140" s="187"/>
      <c r="I140" s="187"/>
    </row>
    <row r="141" spans="8:9" ht="12.75">
      <c r="H141" s="187"/>
      <c r="I141" s="187"/>
    </row>
    <row r="142" spans="8:9" ht="12.75">
      <c r="H142" s="187"/>
      <c r="I142" s="187"/>
    </row>
    <row r="143" spans="8:9" ht="12.75">
      <c r="H143" s="187"/>
      <c r="I143" s="187"/>
    </row>
    <row r="144" spans="8:9" ht="12.75">
      <c r="H144" s="187"/>
      <c r="I144" s="187"/>
    </row>
    <row r="145" spans="8:9" ht="12.75">
      <c r="H145" s="187"/>
      <c r="I145" s="187"/>
    </row>
    <row r="146" spans="8:9" ht="12.75">
      <c r="H146" s="187"/>
      <c r="I146" s="187"/>
    </row>
    <row r="147" spans="8:9" ht="12.75">
      <c r="H147" s="187"/>
      <c r="I147" s="187"/>
    </row>
    <row r="148" spans="8:9" ht="12.75">
      <c r="H148" s="187"/>
      <c r="I148" s="187"/>
    </row>
    <row r="149" spans="8:9" ht="12.75">
      <c r="H149" s="187"/>
      <c r="I149" s="187"/>
    </row>
    <row r="150" spans="8:9" ht="12.75">
      <c r="H150" s="187"/>
      <c r="I150" s="187"/>
    </row>
    <row r="151" spans="8:9" ht="12.75">
      <c r="H151" s="187"/>
      <c r="I151" s="187"/>
    </row>
    <row r="152" spans="8:9" ht="12.75">
      <c r="H152" s="187"/>
      <c r="I152" s="187"/>
    </row>
    <row r="153" spans="8:9" ht="12.75">
      <c r="H153" s="187"/>
      <c r="I153" s="187"/>
    </row>
    <row r="154" spans="8:9" ht="12.75">
      <c r="H154" s="187"/>
      <c r="I154" s="187"/>
    </row>
    <row r="155" spans="8:9" ht="12.75">
      <c r="H155" s="187"/>
      <c r="I155" s="187"/>
    </row>
    <row r="156" spans="8:9" ht="12.75">
      <c r="H156" s="187"/>
      <c r="I156" s="187"/>
    </row>
    <row r="157" spans="8:9" ht="12.75">
      <c r="H157" s="187"/>
      <c r="I157" s="187"/>
    </row>
    <row r="158" spans="8:9" ht="12.75">
      <c r="H158" s="187"/>
      <c r="I158" s="187"/>
    </row>
    <row r="159" spans="8:9" ht="12.75">
      <c r="H159" s="187"/>
      <c r="I159" s="187"/>
    </row>
    <row r="160" spans="8:9" ht="12.75">
      <c r="H160" s="187"/>
      <c r="I160" s="187"/>
    </row>
    <row r="161" spans="8:9" ht="12.75">
      <c r="H161" s="187"/>
      <c r="I161" s="187"/>
    </row>
    <row r="162" spans="8:9" ht="12.75">
      <c r="H162" s="187"/>
      <c r="I162" s="187"/>
    </row>
    <row r="163" spans="8:9" ht="12.75">
      <c r="H163" s="187"/>
      <c r="I163" s="187"/>
    </row>
    <row r="164" spans="8:9" ht="12.75">
      <c r="H164" s="187"/>
      <c r="I164" s="187"/>
    </row>
    <row r="165" spans="8:9" ht="12.75">
      <c r="H165" s="187"/>
      <c r="I165" s="187"/>
    </row>
    <row r="166" spans="8:9" ht="12.75">
      <c r="H166" s="187"/>
      <c r="I166" s="187"/>
    </row>
    <row r="167" spans="8:9" ht="12.75">
      <c r="H167" s="187"/>
      <c r="I167" s="187"/>
    </row>
    <row r="168" spans="8:9" ht="12.75">
      <c r="H168" s="187"/>
      <c r="I168" s="187"/>
    </row>
    <row r="169" spans="8:9" ht="12.75">
      <c r="H169" s="187"/>
      <c r="I169" s="187"/>
    </row>
    <row r="170" spans="8:9" ht="12.75">
      <c r="H170" s="187"/>
      <c r="I170" s="187"/>
    </row>
    <row r="171" spans="8:9" ht="12.75">
      <c r="H171" s="187"/>
      <c r="I171" s="187"/>
    </row>
    <row r="172" spans="8:9" ht="12.75">
      <c r="H172" s="187"/>
      <c r="I172" s="187"/>
    </row>
    <row r="173" spans="8:9" ht="12.75">
      <c r="H173" s="187"/>
      <c r="I173" s="187"/>
    </row>
    <row r="174" spans="8:9" ht="12.75">
      <c r="H174" s="187"/>
      <c r="I174" s="187"/>
    </row>
    <row r="175" spans="8:9" ht="12.75">
      <c r="H175" s="187"/>
      <c r="I175" s="187"/>
    </row>
    <row r="176" spans="8:9" ht="12.75">
      <c r="H176" s="187"/>
      <c r="I176" s="187"/>
    </row>
    <row r="177" spans="8:9" ht="12.75">
      <c r="H177" s="187"/>
      <c r="I177" s="187"/>
    </row>
    <row r="178" spans="8:9" ht="12.75">
      <c r="H178" s="187"/>
      <c r="I178" s="187"/>
    </row>
    <row r="179" spans="8:9" ht="12.75">
      <c r="H179" s="187"/>
      <c r="I179" s="187"/>
    </row>
    <row r="180" spans="8:9" ht="12.75">
      <c r="H180" s="187"/>
      <c r="I180" s="187"/>
    </row>
    <row r="181" spans="8:9" ht="12.75">
      <c r="H181" s="187"/>
      <c r="I181" s="187"/>
    </row>
    <row r="182" spans="8:9" ht="12.75">
      <c r="H182" s="187"/>
      <c r="I182" s="187"/>
    </row>
    <row r="183" spans="8:9" ht="12.75">
      <c r="H183" s="187"/>
      <c r="I183" s="187"/>
    </row>
    <row r="184" spans="8:9" ht="12.75">
      <c r="H184" s="187"/>
      <c r="I184" s="187"/>
    </row>
    <row r="185" spans="8:9" ht="12.75">
      <c r="H185" s="187"/>
      <c r="I185" s="187"/>
    </row>
    <row r="186" spans="8:9" ht="12.75">
      <c r="H186" s="187"/>
      <c r="I186" s="187"/>
    </row>
    <row r="187" spans="8:9" ht="12.75">
      <c r="H187" s="187"/>
      <c r="I187" s="187"/>
    </row>
    <row r="188" spans="8:9" ht="12.75">
      <c r="H188" s="187"/>
      <c r="I188" s="187"/>
    </row>
    <row r="189" spans="8:9" ht="12.75">
      <c r="H189" s="187"/>
      <c r="I189" s="187"/>
    </row>
    <row r="190" spans="8:9" ht="12.75">
      <c r="H190" s="187"/>
      <c r="I190" s="187"/>
    </row>
    <row r="191" spans="8:9" ht="12.75">
      <c r="H191" s="187"/>
      <c r="I191" s="187"/>
    </row>
    <row r="192" spans="8:9" ht="12.75">
      <c r="H192" s="187"/>
      <c r="I192" s="187"/>
    </row>
    <row r="193" spans="8:9" ht="12.75">
      <c r="H193" s="187"/>
      <c r="I193" s="187"/>
    </row>
    <row r="194" spans="8:9" ht="12.75">
      <c r="H194" s="187"/>
      <c r="I194" s="187"/>
    </row>
    <row r="195" spans="8:9" ht="12.75">
      <c r="H195" s="187"/>
      <c r="I195" s="187"/>
    </row>
    <row r="196" spans="8:9" ht="12.75">
      <c r="H196" s="187"/>
      <c r="I196" s="187"/>
    </row>
    <row r="197" spans="8:9" ht="12.75">
      <c r="H197" s="187"/>
      <c r="I197" s="187"/>
    </row>
    <row r="198" spans="8:9" ht="12.75">
      <c r="H198" s="187"/>
      <c r="I198" s="187"/>
    </row>
    <row r="199" spans="8:9" ht="12.75">
      <c r="H199" s="187"/>
      <c r="I199" s="187"/>
    </row>
    <row r="200" spans="8:9" ht="12.75">
      <c r="H200" s="187"/>
      <c r="I200" s="187"/>
    </row>
    <row r="201" spans="8:9" ht="12.75">
      <c r="H201" s="187"/>
      <c r="I201" s="187"/>
    </row>
    <row r="202" spans="8:9" ht="12.75">
      <c r="H202" s="187"/>
      <c r="I202" s="187"/>
    </row>
    <row r="203" spans="8:9" ht="12.75">
      <c r="H203" s="187"/>
      <c r="I203" s="187"/>
    </row>
    <row r="204" spans="8:9" ht="12.75">
      <c r="H204" s="187"/>
      <c r="I204" s="187"/>
    </row>
    <row r="205" spans="8:9" ht="12.75">
      <c r="H205" s="187"/>
      <c r="I205" s="187"/>
    </row>
    <row r="206" spans="8:9" ht="12.75">
      <c r="H206" s="187"/>
      <c r="I206" s="187"/>
    </row>
    <row r="207" spans="8:9" ht="12.75">
      <c r="H207" s="187"/>
      <c r="I207" s="187"/>
    </row>
    <row r="208" spans="8:9" ht="12.75">
      <c r="H208" s="187"/>
      <c r="I208" s="187"/>
    </row>
    <row r="209" spans="8:9" ht="12.75">
      <c r="H209" s="187"/>
      <c r="I209" s="187"/>
    </row>
    <row r="210" spans="8:9" ht="12.75">
      <c r="H210" s="187"/>
      <c r="I210" s="187"/>
    </row>
    <row r="211" spans="8:9" ht="12.75">
      <c r="H211" s="187"/>
      <c r="I211" s="187"/>
    </row>
    <row r="212" spans="8:9" ht="12.75">
      <c r="H212" s="187"/>
      <c r="I212" s="187"/>
    </row>
    <row r="213" spans="8:9" ht="12.75">
      <c r="H213" s="187"/>
      <c r="I213" s="187"/>
    </row>
    <row r="214" spans="8:9" ht="12.75">
      <c r="H214" s="187"/>
      <c r="I214" s="187"/>
    </row>
    <row r="215" spans="8:9" ht="12.75">
      <c r="H215" s="187"/>
      <c r="I215" s="187"/>
    </row>
    <row r="216" spans="8:9" ht="12.75">
      <c r="H216" s="187"/>
      <c r="I216" s="187"/>
    </row>
    <row r="217" spans="8:9" ht="12.75">
      <c r="H217" s="187"/>
      <c r="I217" s="187"/>
    </row>
    <row r="218" spans="8:9" ht="12.75">
      <c r="H218" s="187"/>
      <c r="I218" s="187"/>
    </row>
    <row r="219" spans="8:9" ht="12.75">
      <c r="H219" s="187"/>
      <c r="I219" s="187"/>
    </row>
    <row r="220" spans="8:9" ht="12.75">
      <c r="H220" s="187"/>
      <c r="I220" s="187"/>
    </row>
    <row r="221" spans="8:9" ht="12.75">
      <c r="H221" s="187"/>
      <c r="I221" s="187"/>
    </row>
    <row r="222" spans="8:9" ht="12.75">
      <c r="H222" s="187"/>
      <c r="I222" s="187"/>
    </row>
    <row r="223" spans="8:9" ht="12.75">
      <c r="H223" s="187"/>
      <c r="I223" s="187"/>
    </row>
    <row r="224" spans="8:9" ht="12.75">
      <c r="H224" s="187"/>
      <c r="I224" s="187"/>
    </row>
    <row r="225" spans="8:9" ht="12.75">
      <c r="H225" s="187"/>
      <c r="I225" s="187"/>
    </row>
    <row r="226" spans="8:9" ht="12.75">
      <c r="H226" s="187"/>
      <c r="I226" s="187"/>
    </row>
    <row r="227" spans="8:9" ht="12.75">
      <c r="H227" s="187"/>
      <c r="I227" s="187"/>
    </row>
    <row r="228" spans="8:9" ht="12.75">
      <c r="H228" s="187"/>
      <c r="I228" s="187"/>
    </row>
    <row r="229" spans="8:9" ht="12.75">
      <c r="H229" s="187"/>
      <c r="I229" s="187"/>
    </row>
    <row r="230" spans="8:9" ht="12.75">
      <c r="H230" s="187"/>
      <c r="I230" s="187"/>
    </row>
    <row r="231" spans="8:9" ht="12.75">
      <c r="H231" s="187"/>
      <c r="I231" s="187"/>
    </row>
    <row r="232" spans="8:9" ht="12.75">
      <c r="H232" s="187"/>
      <c r="I232" s="187"/>
    </row>
    <row r="233" spans="8:9" ht="12.75">
      <c r="H233" s="187"/>
      <c r="I233" s="187"/>
    </row>
    <row r="234" spans="8:9" ht="12.75">
      <c r="H234" s="187"/>
      <c r="I234" s="187"/>
    </row>
    <row r="235" spans="8:9" ht="12.75">
      <c r="H235" s="187"/>
      <c r="I235" s="187"/>
    </row>
    <row r="236" spans="8:9" ht="12.75">
      <c r="H236" s="187"/>
      <c r="I236" s="187"/>
    </row>
    <row r="237" spans="8:9" ht="12.75">
      <c r="H237" s="187"/>
      <c r="I237" s="187"/>
    </row>
  </sheetData>
  <mergeCells count="3"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cellerino</dc:creator>
  <cp:keywords/>
  <dc:description/>
  <cp:lastModifiedBy>cellerino</cp:lastModifiedBy>
  <cp:lastPrinted>2012-03-05T09:54:02Z</cp:lastPrinted>
  <dcterms:created xsi:type="dcterms:W3CDTF">2012-01-10T09:11:41Z</dcterms:created>
  <dcterms:modified xsi:type="dcterms:W3CDTF">2012-03-05T10:33:31Z</dcterms:modified>
  <cp:category/>
  <cp:version/>
  <cp:contentType/>
  <cp:contentStatus/>
</cp:coreProperties>
</file>